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900" windowWidth="22995" windowHeight="9180" activeTab="2"/>
  </bookViews>
  <sheets>
    <sheet name="Enero" sheetId="1" r:id="rId1"/>
    <sheet name="Febrero" sheetId="2" r:id="rId2"/>
    <sheet name="Marzo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0">Enero!$A$1:$J$78</definedName>
    <definedName name="_xlnm.Print_Area" localSheetId="1">Febrero!$A$1:$J$77</definedName>
    <definedName name="_xlnm.Print_Area" localSheetId="2">Marzo!$A$1:$J$77</definedName>
  </definedNames>
  <calcPr calcId="145621"/>
</workbook>
</file>

<file path=xl/calcChain.xml><?xml version="1.0" encoding="utf-8"?>
<calcChain xmlns="http://schemas.openxmlformats.org/spreadsheetml/2006/main">
  <c r="I79" i="3" l="1"/>
  <c r="E79" i="3"/>
  <c r="I72" i="3"/>
  <c r="E72" i="3"/>
  <c r="D72" i="3"/>
  <c r="F72" i="3" s="1"/>
  <c r="I71" i="3"/>
  <c r="H71" i="3"/>
  <c r="J71" i="3" s="1"/>
  <c r="E71" i="3"/>
  <c r="D71" i="3"/>
  <c r="F71" i="3" s="1"/>
  <c r="I70" i="3"/>
  <c r="I73" i="3" s="1"/>
  <c r="I74" i="3" s="1"/>
  <c r="E70" i="3"/>
  <c r="E73" i="3" s="1"/>
  <c r="D70" i="3"/>
  <c r="F70" i="3" s="1"/>
  <c r="F73" i="3" s="1"/>
  <c r="I68" i="3"/>
  <c r="E68" i="3"/>
  <c r="D68" i="3"/>
  <c r="F68" i="3" s="1"/>
  <c r="I67" i="3"/>
  <c r="E67" i="3"/>
  <c r="D67" i="3"/>
  <c r="F67" i="3" s="1"/>
  <c r="I66" i="3"/>
  <c r="H66" i="3"/>
  <c r="J66" i="3" s="1"/>
  <c r="E66" i="3"/>
  <c r="D66" i="3"/>
  <c r="F66" i="3" s="1"/>
  <c r="I65" i="3"/>
  <c r="E65" i="3"/>
  <c r="D65" i="3"/>
  <c r="F65" i="3" s="1"/>
  <c r="I64" i="3"/>
  <c r="E64" i="3"/>
  <c r="D64" i="3"/>
  <c r="F64" i="3" s="1"/>
  <c r="I63" i="3"/>
  <c r="I69" i="3" s="1"/>
  <c r="H63" i="3"/>
  <c r="J63" i="3" s="1"/>
  <c r="E63" i="3"/>
  <c r="E69" i="3" s="1"/>
  <c r="D63" i="3"/>
  <c r="F63" i="3" s="1"/>
  <c r="I59" i="3"/>
  <c r="E59" i="3"/>
  <c r="F59" i="3" s="1"/>
  <c r="D59" i="3"/>
  <c r="H59" i="3" s="1"/>
  <c r="J59" i="3" s="1"/>
  <c r="I58" i="3"/>
  <c r="H58" i="3"/>
  <c r="J58" i="3" s="1"/>
  <c r="E58" i="3"/>
  <c r="F58" i="3" s="1"/>
  <c r="D58" i="3"/>
  <c r="I57" i="3"/>
  <c r="E57" i="3"/>
  <c r="D57" i="3"/>
  <c r="H57" i="3" s="1"/>
  <c r="J57" i="3" s="1"/>
  <c r="I56" i="3"/>
  <c r="E56" i="3"/>
  <c r="F56" i="3" s="1"/>
  <c r="D56" i="3"/>
  <c r="H56" i="3" s="1"/>
  <c r="J56" i="3" s="1"/>
  <c r="I55" i="3"/>
  <c r="H55" i="3"/>
  <c r="J55" i="3" s="1"/>
  <c r="E55" i="3"/>
  <c r="F55" i="3" s="1"/>
  <c r="D55" i="3"/>
  <c r="I54" i="3"/>
  <c r="E54" i="3"/>
  <c r="D54" i="3"/>
  <c r="H54" i="3" s="1"/>
  <c r="J54" i="3" s="1"/>
  <c r="I53" i="3"/>
  <c r="E53" i="3"/>
  <c r="F53" i="3" s="1"/>
  <c r="D53" i="3"/>
  <c r="H53" i="3" s="1"/>
  <c r="J53" i="3" s="1"/>
  <c r="I52" i="3"/>
  <c r="H52" i="3"/>
  <c r="J52" i="3" s="1"/>
  <c r="E52" i="3"/>
  <c r="F52" i="3" s="1"/>
  <c r="D52" i="3"/>
  <c r="I51" i="3"/>
  <c r="E51" i="3"/>
  <c r="D51" i="3"/>
  <c r="H51" i="3" s="1"/>
  <c r="J51" i="3" s="1"/>
  <c r="I50" i="3"/>
  <c r="E50" i="3"/>
  <c r="F50" i="3" s="1"/>
  <c r="D50" i="3"/>
  <c r="H50" i="3" s="1"/>
  <c r="J50" i="3" s="1"/>
  <c r="I49" i="3"/>
  <c r="H49" i="3"/>
  <c r="J49" i="3" s="1"/>
  <c r="E49" i="3"/>
  <c r="D49" i="3"/>
  <c r="I46" i="3"/>
  <c r="H46" i="3"/>
  <c r="E46" i="3"/>
  <c r="F46" i="3" s="1"/>
  <c r="D46" i="3"/>
  <c r="I45" i="3"/>
  <c r="E45" i="3"/>
  <c r="D45" i="3"/>
  <c r="H45" i="3" s="1"/>
  <c r="I44" i="3"/>
  <c r="E44" i="3"/>
  <c r="F44" i="3" s="1"/>
  <c r="D44" i="3"/>
  <c r="H44" i="3" s="1"/>
  <c r="I43" i="3"/>
  <c r="H43" i="3"/>
  <c r="E43" i="3"/>
  <c r="F43" i="3" s="1"/>
  <c r="D43" i="3"/>
  <c r="I42" i="3"/>
  <c r="E42" i="3"/>
  <c r="D42" i="3"/>
  <c r="H42" i="3" s="1"/>
  <c r="I41" i="3"/>
  <c r="E41" i="3"/>
  <c r="F41" i="3" s="1"/>
  <c r="D41" i="3"/>
  <c r="H41" i="3" s="1"/>
  <c r="I40" i="3"/>
  <c r="H40" i="3"/>
  <c r="E40" i="3"/>
  <c r="F40" i="3" s="1"/>
  <c r="D40" i="3"/>
  <c r="I39" i="3"/>
  <c r="E39" i="3"/>
  <c r="D39" i="3"/>
  <c r="D47" i="3" s="1"/>
  <c r="H37" i="3"/>
  <c r="J37" i="3" s="1"/>
  <c r="F37" i="3"/>
  <c r="I36" i="3"/>
  <c r="E36" i="3"/>
  <c r="F36" i="3" s="1"/>
  <c r="D36" i="3"/>
  <c r="H36" i="3" s="1"/>
  <c r="I35" i="3"/>
  <c r="H35" i="3"/>
  <c r="E35" i="3"/>
  <c r="F35" i="3" s="1"/>
  <c r="D35" i="3"/>
  <c r="I34" i="3"/>
  <c r="E34" i="3"/>
  <c r="D34" i="3"/>
  <c r="H34" i="3" s="1"/>
  <c r="I33" i="3"/>
  <c r="E33" i="3"/>
  <c r="F33" i="3" s="1"/>
  <c r="D33" i="3"/>
  <c r="H33" i="3" s="1"/>
  <c r="I32" i="3"/>
  <c r="E32" i="3"/>
  <c r="D32" i="3"/>
  <c r="D38" i="3" s="1"/>
  <c r="I28" i="3"/>
  <c r="E28" i="3"/>
  <c r="D28" i="3"/>
  <c r="F28" i="3" s="1"/>
  <c r="I24" i="3"/>
  <c r="E24" i="3"/>
  <c r="D24" i="3"/>
  <c r="F24" i="3" s="1"/>
  <c r="I23" i="3"/>
  <c r="E23" i="3"/>
  <c r="D23" i="3"/>
  <c r="F23" i="3" s="1"/>
  <c r="I22" i="3"/>
  <c r="E22" i="3"/>
  <c r="D22" i="3"/>
  <c r="F22" i="3" s="1"/>
  <c r="I21" i="3"/>
  <c r="E21" i="3"/>
  <c r="D21" i="3"/>
  <c r="F21" i="3" s="1"/>
  <c r="I20" i="3"/>
  <c r="E20" i="3"/>
  <c r="D20" i="3"/>
  <c r="F20" i="3" s="1"/>
  <c r="I19" i="3"/>
  <c r="E19" i="3"/>
  <c r="D19" i="3"/>
  <c r="F19" i="3" s="1"/>
  <c r="I18" i="3"/>
  <c r="E18" i="3"/>
  <c r="D18" i="3"/>
  <c r="F18" i="3" s="1"/>
  <c r="I17" i="3"/>
  <c r="E17" i="3"/>
  <c r="D17" i="3"/>
  <c r="F17" i="3" s="1"/>
  <c r="I16" i="3"/>
  <c r="I25" i="3" s="1"/>
  <c r="E16" i="3"/>
  <c r="E25" i="3" s="1"/>
  <c r="E26" i="3" s="1"/>
  <c r="E29" i="3" s="1"/>
  <c r="D16" i="3"/>
  <c r="F16" i="3" s="1"/>
  <c r="I14" i="3"/>
  <c r="E14" i="3"/>
  <c r="D14" i="3"/>
  <c r="F14" i="3" s="1"/>
  <c r="I13" i="3"/>
  <c r="E13" i="3"/>
  <c r="D13" i="3"/>
  <c r="F13" i="3" s="1"/>
  <c r="I12" i="3"/>
  <c r="E12" i="3"/>
  <c r="D12" i="3"/>
  <c r="F12" i="3" s="1"/>
  <c r="I11" i="3"/>
  <c r="I15" i="3" s="1"/>
  <c r="E11" i="3"/>
  <c r="E15" i="3" s="1"/>
  <c r="D11" i="3"/>
  <c r="F11" i="3" s="1"/>
  <c r="D10" i="3"/>
  <c r="I9" i="3"/>
  <c r="H9" i="3"/>
  <c r="J9" i="3" s="1"/>
  <c r="F9" i="3"/>
  <c r="E9" i="3"/>
  <c r="I8" i="3"/>
  <c r="F8" i="3"/>
  <c r="E8" i="3"/>
  <c r="D8" i="3"/>
  <c r="H8" i="3" s="1"/>
  <c r="J8" i="3" s="1"/>
  <c r="I7" i="3"/>
  <c r="I10" i="3" s="1"/>
  <c r="F7" i="3"/>
  <c r="E7" i="3"/>
  <c r="E10" i="3" s="1"/>
  <c r="D7" i="3"/>
  <c r="H7" i="3" s="1"/>
  <c r="D48" i="3" l="1"/>
  <c r="J7" i="3"/>
  <c r="H10" i="3"/>
  <c r="J10" i="3" s="1"/>
  <c r="F10" i="3"/>
  <c r="I26" i="3"/>
  <c r="I29" i="3" s="1"/>
  <c r="D15" i="3"/>
  <c r="F15" i="3" s="1"/>
  <c r="H17" i="3"/>
  <c r="J17" i="3" s="1"/>
  <c r="H20" i="3"/>
  <c r="J20" i="3" s="1"/>
  <c r="D25" i="3"/>
  <c r="H28" i="3"/>
  <c r="J28" i="3" s="1"/>
  <c r="J34" i="3"/>
  <c r="E38" i="3"/>
  <c r="F38" i="3" s="1"/>
  <c r="J42" i="3"/>
  <c r="J45" i="3"/>
  <c r="E47" i="3"/>
  <c r="F47" i="3" s="1"/>
  <c r="D60" i="3"/>
  <c r="D73" i="3"/>
  <c r="D74" i="3" s="1"/>
  <c r="F34" i="3"/>
  <c r="J35" i="3"/>
  <c r="F39" i="3"/>
  <c r="J40" i="3"/>
  <c r="F42" i="3"/>
  <c r="J43" i="3"/>
  <c r="F45" i="3"/>
  <c r="J46" i="3"/>
  <c r="I60" i="3"/>
  <c r="F51" i="3"/>
  <c r="F54" i="3"/>
  <c r="F57" i="3"/>
  <c r="H60" i="3"/>
  <c r="J60" i="3" s="1"/>
  <c r="H64" i="3"/>
  <c r="J64" i="3" s="1"/>
  <c r="H67" i="3"/>
  <c r="J67" i="3" s="1"/>
  <c r="D69" i="3"/>
  <c r="F69" i="3" s="1"/>
  <c r="E74" i="3"/>
  <c r="H72" i="3"/>
  <c r="J72" i="3" s="1"/>
  <c r="H11" i="3"/>
  <c r="H12" i="3"/>
  <c r="J12" i="3" s="1"/>
  <c r="H13" i="3"/>
  <c r="J13" i="3" s="1"/>
  <c r="H14" i="3"/>
  <c r="J14" i="3" s="1"/>
  <c r="H16" i="3"/>
  <c r="H18" i="3"/>
  <c r="J18" i="3" s="1"/>
  <c r="H19" i="3"/>
  <c r="J19" i="3" s="1"/>
  <c r="H21" i="3"/>
  <c r="J21" i="3" s="1"/>
  <c r="H22" i="3"/>
  <c r="J22" i="3" s="1"/>
  <c r="H23" i="3"/>
  <c r="J23" i="3" s="1"/>
  <c r="H24" i="3"/>
  <c r="J24" i="3" s="1"/>
  <c r="H32" i="3"/>
  <c r="H38" i="3" s="1"/>
  <c r="F32" i="3"/>
  <c r="J33" i="3"/>
  <c r="J36" i="3"/>
  <c r="I38" i="3"/>
  <c r="H39" i="3"/>
  <c r="H47" i="3" s="1"/>
  <c r="J41" i="3"/>
  <c r="J44" i="3"/>
  <c r="I47" i="3"/>
  <c r="I48" i="3" s="1"/>
  <c r="I61" i="3" s="1"/>
  <c r="I76" i="3" s="1"/>
  <c r="F49" i="3"/>
  <c r="E60" i="3"/>
  <c r="H65" i="3"/>
  <c r="J65" i="3" s="1"/>
  <c r="H68" i="3"/>
  <c r="J68" i="3" s="1"/>
  <c r="H70" i="3"/>
  <c r="F74" i="3" l="1"/>
  <c r="F25" i="3"/>
  <c r="D26" i="3"/>
  <c r="H69" i="3"/>
  <c r="J69" i="3" s="1"/>
  <c r="J11" i="3"/>
  <c r="H15" i="3"/>
  <c r="J15" i="3" s="1"/>
  <c r="F60" i="3"/>
  <c r="I77" i="3"/>
  <c r="I80" i="3" s="1"/>
  <c r="J70" i="3"/>
  <c r="J73" i="3" s="1"/>
  <c r="H73" i="3"/>
  <c r="H74" i="3" s="1"/>
  <c r="J74" i="3" s="1"/>
  <c r="J47" i="3"/>
  <c r="H48" i="3"/>
  <c r="J16" i="3"/>
  <c r="H25" i="3"/>
  <c r="F48" i="3"/>
  <c r="D61" i="3"/>
  <c r="J38" i="3"/>
  <c r="J32" i="3"/>
  <c r="E48" i="3"/>
  <c r="E61" i="3" s="1"/>
  <c r="E76" i="3" s="1"/>
  <c r="E77" i="3" s="1"/>
  <c r="E80" i="3" s="1"/>
  <c r="J39" i="3"/>
  <c r="F26" i="3" l="1"/>
  <c r="F29" i="3" s="1"/>
  <c r="D29" i="3"/>
  <c r="J25" i="3"/>
  <c r="H26" i="3"/>
  <c r="J48" i="3"/>
  <c r="H61" i="3"/>
  <c r="F61" i="3"/>
  <c r="F76" i="3" s="1"/>
  <c r="D76" i="3"/>
  <c r="J61" i="3" l="1"/>
  <c r="J76" i="3" s="1"/>
  <c r="H76" i="3"/>
  <c r="J26" i="3"/>
  <c r="H29" i="3"/>
  <c r="J29" i="3" s="1"/>
  <c r="E79" i="2" l="1"/>
  <c r="I72" i="2"/>
  <c r="E72" i="2"/>
  <c r="D72" i="2" s="1"/>
  <c r="I71" i="2"/>
  <c r="E71" i="2"/>
  <c r="D71" i="2" s="1"/>
  <c r="I70" i="2"/>
  <c r="E70" i="2"/>
  <c r="D70" i="2" s="1"/>
  <c r="I68" i="2"/>
  <c r="E68" i="2"/>
  <c r="D68" i="2" s="1"/>
  <c r="I67" i="2"/>
  <c r="E67" i="2"/>
  <c r="D67" i="2" s="1"/>
  <c r="I66" i="2"/>
  <c r="E66" i="2"/>
  <c r="D66" i="2" s="1"/>
  <c r="I65" i="2"/>
  <c r="E65" i="2"/>
  <c r="D65" i="2" s="1"/>
  <c r="I64" i="2"/>
  <c r="E64" i="2"/>
  <c r="D64" i="2" s="1"/>
  <c r="I63" i="2"/>
  <c r="E63" i="2"/>
  <c r="D63" i="2" s="1"/>
  <c r="I59" i="2"/>
  <c r="H59" i="2"/>
  <c r="E59" i="2"/>
  <c r="F59" i="2" s="1"/>
  <c r="I58" i="2"/>
  <c r="E58" i="2"/>
  <c r="D58" i="2"/>
  <c r="F58" i="2" s="1"/>
  <c r="I57" i="2"/>
  <c r="E57" i="2"/>
  <c r="D57" i="2"/>
  <c r="F57" i="2" s="1"/>
  <c r="I56" i="2"/>
  <c r="E56" i="2"/>
  <c r="D56" i="2"/>
  <c r="F56" i="2" s="1"/>
  <c r="I55" i="2"/>
  <c r="E55" i="2"/>
  <c r="D55" i="2"/>
  <c r="F55" i="2" s="1"/>
  <c r="I54" i="2"/>
  <c r="E54" i="2"/>
  <c r="D54" i="2"/>
  <c r="F54" i="2" s="1"/>
  <c r="I53" i="2"/>
  <c r="H53" i="2"/>
  <c r="E53" i="2"/>
  <c r="F53" i="2" s="1"/>
  <c r="I52" i="2"/>
  <c r="E52" i="2"/>
  <c r="F52" i="2" s="1"/>
  <c r="D52" i="2"/>
  <c r="H52" i="2" s="1"/>
  <c r="J52" i="2" s="1"/>
  <c r="I51" i="2"/>
  <c r="F51" i="2"/>
  <c r="E51" i="2"/>
  <c r="D51" i="2"/>
  <c r="H51" i="2" s="1"/>
  <c r="J51" i="2" s="1"/>
  <c r="I50" i="2"/>
  <c r="E50" i="2"/>
  <c r="D50" i="2"/>
  <c r="H50" i="2" s="1"/>
  <c r="J50" i="2" s="1"/>
  <c r="I49" i="2"/>
  <c r="E49" i="2"/>
  <c r="E60" i="2" s="1"/>
  <c r="D49" i="2"/>
  <c r="I46" i="2"/>
  <c r="F46" i="2"/>
  <c r="E46" i="2"/>
  <c r="D46" i="2"/>
  <c r="H46" i="2" s="1"/>
  <c r="J46" i="2" s="1"/>
  <c r="I45" i="2"/>
  <c r="E45" i="2"/>
  <c r="D45" i="2"/>
  <c r="H45" i="2" s="1"/>
  <c r="J45" i="2" s="1"/>
  <c r="I44" i="2"/>
  <c r="E44" i="2"/>
  <c r="F44" i="2" s="1"/>
  <c r="D44" i="2"/>
  <c r="H44" i="2" s="1"/>
  <c r="J44" i="2" s="1"/>
  <c r="I43" i="2"/>
  <c r="F43" i="2"/>
  <c r="E43" i="2"/>
  <c r="D43" i="2"/>
  <c r="H43" i="2" s="1"/>
  <c r="J43" i="2" s="1"/>
  <c r="I42" i="2"/>
  <c r="E42" i="2"/>
  <c r="D42" i="2"/>
  <c r="H42" i="2" s="1"/>
  <c r="J42" i="2" s="1"/>
  <c r="I41" i="2"/>
  <c r="E41" i="2"/>
  <c r="F41" i="2" s="1"/>
  <c r="D41" i="2"/>
  <c r="H41" i="2" s="1"/>
  <c r="J41" i="2" s="1"/>
  <c r="I40" i="2"/>
  <c r="F40" i="2"/>
  <c r="E40" i="2"/>
  <c r="D40" i="2"/>
  <c r="H40" i="2" s="1"/>
  <c r="J40" i="2" s="1"/>
  <c r="I39" i="2"/>
  <c r="I47" i="2" s="1"/>
  <c r="E39" i="2"/>
  <c r="D39" i="2"/>
  <c r="D47" i="2" s="1"/>
  <c r="J37" i="2"/>
  <c r="H37" i="2"/>
  <c r="F37" i="2"/>
  <c r="I36" i="2"/>
  <c r="E36" i="2"/>
  <c r="F36" i="2" s="1"/>
  <c r="D36" i="2"/>
  <c r="H36" i="2" s="1"/>
  <c r="J36" i="2" s="1"/>
  <c r="I35" i="2"/>
  <c r="F35" i="2"/>
  <c r="E35" i="2"/>
  <c r="D35" i="2"/>
  <c r="H35" i="2" s="1"/>
  <c r="J35" i="2" s="1"/>
  <c r="I34" i="2"/>
  <c r="E34" i="2"/>
  <c r="D34" i="2"/>
  <c r="H34" i="2" s="1"/>
  <c r="J34" i="2" s="1"/>
  <c r="I33" i="2"/>
  <c r="E33" i="2"/>
  <c r="F33" i="2" s="1"/>
  <c r="D33" i="2"/>
  <c r="H33" i="2" s="1"/>
  <c r="J33" i="2" s="1"/>
  <c r="I32" i="2"/>
  <c r="F32" i="2"/>
  <c r="E32" i="2"/>
  <c r="D32" i="2"/>
  <c r="I28" i="2"/>
  <c r="E28" i="2"/>
  <c r="D28" i="2"/>
  <c r="H28" i="2" s="1"/>
  <c r="J28" i="2" s="1"/>
  <c r="I24" i="2"/>
  <c r="E24" i="2"/>
  <c r="F24" i="2" s="1"/>
  <c r="D24" i="2"/>
  <c r="H24" i="2" s="1"/>
  <c r="J24" i="2" s="1"/>
  <c r="I23" i="2"/>
  <c r="F23" i="2"/>
  <c r="E23" i="2"/>
  <c r="D23" i="2"/>
  <c r="H23" i="2" s="1"/>
  <c r="J23" i="2" s="1"/>
  <c r="I22" i="2"/>
  <c r="E22" i="2"/>
  <c r="D22" i="2"/>
  <c r="H22" i="2" s="1"/>
  <c r="J22" i="2" s="1"/>
  <c r="I21" i="2"/>
  <c r="E21" i="2"/>
  <c r="F21" i="2" s="1"/>
  <c r="D21" i="2"/>
  <c r="H21" i="2" s="1"/>
  <c r="J21" i="2" s="1"/>
  <c r="I20" i="2"/>
  <c r="F20" i="2"/>
  <c r="E20" i="2"/>
  <c r="D20" i="2"/>
  <c r="H20" i="2" s="1"/>
  <c r="J20" i="2" s="1"/>
  <c r="I19" i="2"/>
  <c r="E19" i="2"/>
  <c r="D19" i="2"/>
  <c r="H19" i="2" s="1"/>
  <c r="J19" i="2" s="1"/>
  <c r="I18" i="2"/>
  <c r="E18" i="2"/>
  <c r="F18" i="2" s="1"/>
  <c r="D18" i="2"/>
  <c r="H18" i="2" s="1"/>
  <c r="J18" i="2" s="1"/>
  <c r="I17" i="2"/>
  <c r="F17" i="2"/>
  <c r="E17" i="2"/>
  <c r="D17" i="2"/>
  <c r="H17" i="2" s="1"/>
  <c r="J17" i="2" s="1"/>
  <c r="I16" i="2"/>
  <c r="I25" i="2" s="1"/>
  <c r="E16" i="2"/>
  <c r="D16" i="2"/>
  <c r="D25" i="2" s="1"/>
  <c r="I14" i="2"/>
  <c r="E14" i="2"/>
  <c r="D14" i="2" s="1"/>
  <c r="I13" i="2"/>
  <c r="E13" i="2"/>
  <c r="D13" i="2" s="1"/>
  <c r="H13" i="2" s="1"/>
  <c r="I12" i="2"/>
  <c r="F12" i="2"/>
  <c r="E12" i="2"/>
  <c r="D12" i="2" s="1"/>
  <c r="H12" i="2" s="1"/>
  <c r="J12" i="2" s="1"/>
  <c r="I11" i="2"/>
  <c r="E11" i="2"/>
  <c r="E15" i="2" s="1"/>
  <c r="I9" i="2"/>
  <c r="J9" i="2" s="1"/>
  <c r="H9" i="2"/>
  <c r="E9" i="2"/>
  <c r="F9" i="2" s="1"/>
  <c r="I8" i="2"/>
  <c r="E8" i="2"/>
  <c r="F8" i="2" s="1"/>
  <c r="D8" i="2"/>
  <c r="H8" i="2" s="1"/>
  <c r="I7" i="2"/>
  <c r="E7" i="2"/>
  <c r="E10" i="2" s="1"/>
  <c r="F10" i="2" s="1"/>
  <c r="D7" i="2"/>
  <c r="D10" i="2" s="1"/>
  <c r="I10" i="2" l="1"/>
  <c r="I15" i="2"/>
  <c r="E25" i="2"/>
  <c r="D38" i="2"/>
  <c r="I38" i="2"/>
  <c r="I48" i="2" s="1"/>
  <c r="I61" i="2" s="1"/>
  <c r="I76" i="2" s="1"/>
  <c r="E47" i="2"/>
  <c r="F49" i="2"/>
  <c r="J53" i="2"/>
  <c r="J59" i="2"/>
  <c r="I69" i="2"/>
  <c r="I73" i="2"/>
  <c r="J13" i="2"/>
  <c r="F16" i="2"/>
  <c r="F19" i="2"/>
  <c r="F22" i="2"/>
  <c r="F28" i="2"/>
  <c r="E38" i="2"/>
  <c r="F34" i="2"/>
  <c r="F39" i="2"/>
  <c r="F42" i="2"/>
  <c r="F45" i="2"/>
  <c r="D60" i="2"/>
  <c r="F60" i="2" s="1"/>
  <c r="I60" i="2"/>
  <c r="F50" i="2"/>
  <c r="F7" i="2"/>
  <c r="I26" i="2"/>
  <c r="I29" i="2" s="1"/>
  <c r="D48" i="2"/>
  <c r="F47" i="2"/>
  <c r="H7" i="2"/>
  <c r="H10" i="2" s="1"/>
  <c r="J10" i="2" s="1"/>
  <c r="J8" i="2"/>
  <c r="F13" i="2"/>
  <c r="H14" i="2"/>
  <c r="J14" i="2" s="1"/>
  <c r="F14" i="2"/>
  <c r="E26" i="2"/>
  <c r="E29" i="2" s="1"/>
  <c r="F38" i="2"/>
  <c r="E48" i="2"/>
  <c r="E61" i="2" s="1"/>
  <c r="H65" i="2"/>
  <c r="J65" i="2" s="1"/>
  <c r="F65" i="2"/>
  <c r="H68" i="2"/>
  <c r="J68" i="2" s="1"/>
  <c r="F68" i="2"/>
  <c r="I74" i="2"/>
  <c r="H72" i="2"/>
  <c r="J72" i="2" s="1"/>
  <c r="F72" i="2"/>
  <c r="H64" i="2"/>
  <c r="J64" i="2" s="1"/>
  <c r="F64" i="2"/>
  <c r="H67" i="2"/>
  <c r="J67" i="2" s="1"/>
  <c r="F67" i="2"/>
  <c r="H71" i="2"/>
  <c r="J71" i="2" s="1"/>
  <c r="F71" i="2"/>
  <c r="J7" i="2"/>
  <c r="F25" i="2"/>
  <c r="D69" i="2"/>
  <c r="H63" i="2"/>
  <c r="F63" i="2"/>
  <c r="H66" i="2"/>
  <c r="J66" i="2" s="1"/>
  <c r="F66" i="2"/>
  <c r="D73" i="2"/>
  <c r="H70" i="2"/>
  <c r="F70" i="2"/>
  <c r="H54" i="2"/>
  <c r="J54" i="2" s="1"/>
  <c r="H55" i="2"/>
  <c r="J55" i="2" s="1"/>
  <c r="H56" i="2"/>
  <c r="J56" i="2" s="1"/>
  <c r="H57" i="2"/>
  <c r="J57" i="2" s="1"/>
  <c r="H58" i="2"/>
  <c r="J58" i="2" s="1"/>
  <c r="E69" i="2"/>
  <c r="E73" i="2"/>
  <c r="E74" i="2" s="1"/>
  <c r="D11" i="2"/>
  <c r="H16" i="2"/>
  <c r="H32" i="2"/>
  <c r="H39" i="2"/>
  <c r="H49" i="2"/>
  <c r="D74" i="2" l="1"/>
  <c r="F73" i="2"/>
  <c r="H47" i="2"/>
  <c r="J39" i="2"/>
  <c r="D15" i="2"/>
  <c r="H11" i="2"/>
  <c r="F11" i="2"/>
  <c r="H73" i="2"/>
  <c r="J70" i="2"/>
  <c r="J73" i="2" s="1"/>
  <c r="F69" i="2"/>
  <c r="E76" i="2"/>
  <c r="D61" i="2"/>
  <c r="F48" i="2"/>
  <c r="H38" i="2"/>
  <c r="J38" i="2" s="1"/>
  <c r="J32" i="2"/>
  <c r="F74" i="2"/>
  <c r="I77" i="2"/>
  <c r="H60" i="2"/>
  <c r="J60" i="2" s="1"/>
  <c r="J49" i="2"/>
  <c r="H25" i="2"/>
  <c r="J16" i="2"/>
  <c r="H69" i="2"/>
  <c r="J69" i="2" s="1"/>
  <c r="J63" i="2"/>
  <c r="E77" i="2"/>
  <c r="E80" i="2" s="1"/>
  <c r="J25" i="2" l="1"/>
  <c r="H74" i="2"/>
  <c r="J74" i="2" s="1"/>
  <c r="F15" i="2"/>
  <c r="D26" i="2"/>
  <c r="D76" i="2"/>
  <c r="F61" i="2"/>
  <c r="F76" i="2" s="1"/>
  <c r="H15" i="2"/>
  <c r="J15" i="2" s="1"/>
  <c r="J11" i="2"/>
  <c r="H48" i="2"/>
  <c r="J47" i="2"/>
  <c r="H61" i="2" l="1"/>
  <c r="J48" i="2"/>
  <c r="D29" i="2"/>
  <c r="F26" i="2"/>
  <c r="F29" i="2" s="1"/>
  <c r="H26" i="2"/>
  <c r="H29" i="2" l="1"/>
  <c r="J29" i="2" s="1"/>
  <c r="J26" i="2"/>
  <c r="H76" i="2"/>
  <c r="J61" i="2"/>
  <c r="J76" i="2" s="1"/>
  <c r="E80" i="1" l="1"/>
  <c r="I73" i="1"/>
  <c r="H73" i="1" s="1"/>
  <c r="J73" i="1" s="1"/>
  <c r="E73" i="1"/>
  <c r="D73" i="1" s="1"/>
  <c r="F73" i="1" s="1"/>
  <c r="I72" i="1"/>
  <c r="H72" i="1" s="1"/>
  <c r="J72" i="1" s="1"/>
  <c r="E72" i="1"/>
  <c r="D72" i="1" s="1"/>
  <c r="F72" i="1" s="1"/>
  <c r="I71" i="1"/>
  <c r="H71" i="1" s="1"/>
  <c r="E71" i="1"/>
  <c r="D71" i="1" s="1"/>
  <c r="I69" i="1"/>
  <c r="H69" i="1" s="1"/>
  <c r="J69" i="1" s="1"/>
  <c r="E69" i="1"/>
  <c r="D69" i="1" s="1"/>
  <c r="F69" i="1" s="1"/>
  <c r="I68" i="1"/>
  <c r="H68" i="1" s="1"/>
  <c r="J68" i="1" s="1"/>
  <c r="E68" i="1"/>
  <c r="D68" i="1" s="1"/>
  <c r="F68" i="1" s="1"/>
  <c r="I67" i="1"/>
  <c r="H67" i="1" s="1"/>
  <c r="J67" i="1" s="1"/>
  <c r="E67" i="1"/>
  <c r="D67" i="1" s="1"/>
  <c r="F67" i="1" s="1"/>
  <c r="I66" i="1"/>
  <c r="H66" i="1" s="1"/>
  <c r="J66" i="1" s="1"/>
  <c r="E66" i="1"/>
  <c r="D66" i="1" s="1"/>
  <c r="F66" i="1" s="1"/>
  <c r="I65" i="1"/>
  <c r="H65" i="1" s="1"/>
  <c r="J65" i="1" s="1"/>
  <c r="E65" i="1"/>
  <c r="D65" i="1" s="1"/>
  <c r="F65" i="1" s="1"/>
  <c r="I64" i="1"/>
  <c r="H64" i="1" s="1"/>
  <c r="E64" i="1"/>
  <c r="D64" i="1" s="1"/>
  <c r="H61" i="1"/>
  <c r="D61" i="1"/>
  <c r="I60" i="1"/>
  <c r="J60" i="1" s="1"/>
  <c r="E60" i="1"/>
  <c r="F60" i="1" s="1"/>
  <c r="I59" i="1"/>
  <c r="J59" i="1" s="1"/>
  <c r="E59" i="1"/>
  <c r="F59" i="1" s="1"/>
  <c r="I58" i="1"/>
  <c r="J58" i="1" s="1"/>
  <c r="F58" i="1"/>
  <c r="E58" i="1"/>
  <c r="I57" i="1"/>
  <c r="J57" i="1" s="1"/>
  <c r="F57" i="1"/>
  <c r="E57" i="1"/>
  <c r="I56" i="1"/>
  <c r="J56" i="1" s="1"/>
  <c r="E56" i="1"/>
  <c r="F56" i="1" s="1"/>
  <c r="I55" i="1"/>
  <c r="J55" i="1" s="1"/>
  <c r="E55" i="1"/>
  <c r="F55" i="1" s="1"/>
  <c r="I54" i="1"/>
  <c r="J54" i="1" s="1"/>
  <c r="E54" i="1"/>
  <c r="F54" i="1" s="1"/>
  <c r="I53" i="1"/>
  <c r="J53" i="1" s="1"/>
  <c r="E53" i="1"/>
  <c r="F53" i="1" s="1"/>
  <c r="I52" i="1"/>
  <c r="J52" i="1" s="1"/>
  <c r="E52" i="1"/>
  <c r="F52" i="1" s="1"/>
  <c r="I51" i="1"/>
  <c r="J51" i="1" s="1"/>
  <c r="E51" i="1"/>
  <c r="F51" i="1" s="1"/>
  <c r="I50" i="1"/>
  <c r="J50" i="1" s="1"/>
  <c r="E50" i="1"/>
  <c r="F50" i="1" s="1"/>
  <c r="H48" i="1"/>
  <c r="D48" i="1"/>
  <c r="I47" i="1"/>
  <c r="J47" i="1" s="1"/>
  <c r="E47" i="1"/>
  <c r="F47" i="1" s="1"/>
  <c r="I46" i="1"/>
  <c r="J46" i="1" s="1"/>
  <c r="E46" i="1"/>
  <c r="F46" i="1" s="1"/>
  <c r="I45" i="1"/>
  <c r="J45" i="1" s="1"/>
  <c r="E45" i="1"/>
  <c r="F45" i="1" s="1"/>
  <c r="I44" i="1"/>
  <c r="J44" i="1" s="1"/>
  <c r="F44" i="1"/>
  <c r="E44" i="1"/>
  <c r="I43" i="1"/>
  <c r="J43" i="1" s="1"/>
  <c r="E43" i="1"/>
  <c r="F43" i="1" s="1"/>
  <c r="I42" i="1"/>
  <c r="J42" i="1" s="1"/>
  <c r="E42" i="1"/>
  <c r="F42" i="1" s="1"/>
  <c r="I41" i="1"/>
  <c r="J41" i="1" s="1"/>
  <c r="E41" i="1"/>
  <c r="F41" i="1" s="1"/>
  <c r="I40" i="1"/>
  <c r="E40" i="1"/>
  <c r="F40" i="1" s="1"/>
  <c r="H39" i="1"/>
  <c r="J38" i="1"/>
  <c r="F38" i="1"/>
  <c r="I37" i="1"/>
  <c r="J37" i="1" s="1"/>
  <c r="E37" i="1"/>
  <c r="D37" i="1"/>
  <c r="I36" i="1"/>
  <c r="J36" i="1" s="1"/>
  <c r="E36" i="1"/>
  <c r="D36" i="1"/>
  <c r="I35" i="1"/>
  <c r="J35" i="1" s="1"/>
  <c r="E35" i="1"/>
  <c r="D35" i="1"/>
  <c r="I34" i="1"/>
  <c r="J34" i="1" s="1"/>
  <c r="E34" i="1"/>
  <c r="D34" i="1"/>
  <c r="I33" i="1"/>
  <c r="E33" i="1"/>
  <c r="F33" i="1" s="1"/>
  <c r="D33" i="1"/>
  <c r="I29" i="1"/>
  <c r="J29" i="1" s="1"/>
  <c r="E29" i="1"/>
  <c r="D29" i="1"/>
  <c r="H26" i="1"/>
  <c r="I25" i="1"/>
  <c r="J25" i="1" s="1"/>
  <c r="E25" i="1"/>
  <c r="D25" i="1"/>
  <c r="I24" i="1"/>
  <c r="J24" i="1" s="1"/>
  <c r="E24" i="1"/>
  <c r="F24" i="1" s="1"/>
  <c r="D24" i="1"/>
  <c r="I23" i="1"/>
  <c r="J23" i="1" s="1"/>
  <c r="E23" i="1"/>
  <c r="D23" i="1"/>
  <c r="I22" i="1"/>
  <c r="J22" i="1" s="1"/>
  <c r="E22" i="1"/>
  <c r="D22" i="1"/>
  <c r="I21" i="1"/>
  <c r="J21" i="1" s="1"/>
  <c r="E21" i="1"/>
  <c r="F21" i="1" s="1"/>
  <c r="D21" i="1"/>
  <c r="I20" i="1"/>
  <c r="J20" i="1" s="1"/>
  <c r="E20" i="1"/>
  <c r="D20" i="1"/>
  <c r="I19" i="1"/>
  <c r="J19" i="1" s="1"/>
  <c r="E19" i="1"/>
  <c r="D19" i="1"/>
  <c r="I18" i="1"/>
  <c r="J18" i="1" s="1"/>
  <c r="E18" i="1"/>
  <c r="F18" i="1" s="1"/>
  <c r="D18" i="1"/>
  <c r="I17" i="1"/>
  <c r="J17" i="1" s="1"/>
  <c r="E17" i="1"/>
  <c r="F17" i="1" s="1"/>
  <c r="D17" i="1"/>
  <c r="I15" i="1"/>
  <c r="H15" i="1" s="1"/>
  <c r="J15" i="1" s="1"/>
  <c r="E15" i="1"/>
  <c r="D15" i="1" s="1"/>
  <c r="I14" i="1"/>
  <c r="H14" i="1" s="1"/>
  <c r="J14" i="1" s="1"/>
  <c r="E14" i="1"/>
  <c r="D14" i="1" s="1"/>
  <c r="I13" i="1"/>
  <c r="H13" i="1" s="1"/>
  <c r="J13" i="1" s="1"/>
  <c r="E13" i="1"/>
  <c r="D13" i="1" s="1"/>
  <c r="I12" i="1"/>
  <c r="H12" i="1" s="1"/>
  <c r="E12" i="1"/>
  <c r="D12" i="1" s="1"/>
  <c r="I10" i="1"/>
  <c r="H10" i="1" s="1"/>
  <c r="E10" i="1"/>
  <c r="F10" i="1" s="1"/>
  <c r="I9" i="1"/>
  <c r="E9" i="1"/>
  <c r="D9" i="1"/>
  <c r="I8" i="1"/>
  <c r="H8" i="1" s="1"/>
  <c r="E8" i="1"/>
  <c r="F8" i="1" s="1"/>
  <c r="D8" i="1"/>
  <c r="F25" i="1" l="1"/>
  <c r="F34" i="1"/>
  <c r="F35" i="1"/>
  <c r="F36" i="1"/>
  <c r="D16" i="1"/>
  <c r="H11" i="1"/>
  <c r="F9" i="1"/>
  <c r="F22" i="1"/>
  <c r="F23" i="1"/>
  <c r="F29" i="1"/>
  <c r="D39" i="1"/>
  <c r="D49" i="1" s="1"/>
  <c r="I39" i="1"/>
  <c r="J39" i="1" s="1"/>
  <c r="D11" i="1"/>
  <c r="J8" i="1"/>
  <c r="H9" i="1"/>
  <c r="J9" i="1" s="1"/>
  <c r="D26" i="1"/>
  <c r="D27" i="1" s="1"/>
  <c r="F19" i="1"/>
  <c r="F20" i="1"/>
  <c r="E39" i="1"/>
  <c r="F37" i="1"/>
  <c r="I48" i="1"/>
  <c r="F11" i="1"/>
  <c r="J48" i="1"/>
  <c r="H70" i="1"/>
  <c r="J64" i="1"/>
  <c r="H74" i="1"/>
  <c r="J71" i="1"/>
  <c r="J74" i="1" s="1"/>
  <c r="H16" i="1"/>
  <c r="J12" i="1"/>
  <c r="D70" i="1"/>
  <c r="F64" i="1"/>
  <c r="D74" i="1"/>
  <c r="F71" i="1"/>
  <c r="F74" i="1" s="1"/>
  <c r="E11" i="1"/>
  <c r="E16" i="1"/>
  <c r="F16" i="1" s="1"/>
  <c r="E26" i="1"/>
  <c r="E27" i="1" s="1"/>
  <c r="E30" i="1" s="1"/>
  <c r="I26" i="1"/>
  <c r="H49" i="1"/>
  <c r="E61" i="1"/>
  <c r="F61" i="1" s="1"/>
  <c r="I61" i="1"/>
  <c r="J61" i="1" s="1"/>
  <c r="E70" i="1"/>
  <c r="I70" i="1"/>
  <c r="E74" i="1"/>
  <c r="I74" i="1"/>
  <c r="I75" i="1" s="1"/>
  <c r="J10" i="1"/>
  <c r="F12" i="1"/>
  <c r="F13" i="1"/>
  <c r="F14" i="1"/>
  <c r="F15" i="1"/>
  <c r="J40" i="1"/>
  <c r="E48" i="1"/>
  <c r="F48" i="1" s="1"/>
  <c r="I11" i="1"/>
  <c r="I16" i="1"/>
  <c r="J33" i="1"/>
  <c r="J70" i="1" l="1"/>
  <c r="E49" i="1"/>
  <c r="E62" i="1" s="1"/>
  <c r="J11" i="1"/>
  <c r="I49" i="1"/>
  <c r="F39" i="1"/>
  <c r="J26" i="1"/>
  <c r="I27" i="1"/>
  <c r="I30" i="1" s="1"/>
  <c r="F26" i="1"/>
  <c r="H62" i="1"/>
  <c r="J49" i="1"/>
  <c r="F70" i="1"/>
  <c r="J16" i="1"/>
  <c r="I62" i="1"/>
  <c r="I77" i="1" s="1"/>
  <c r="D30" i="1"/>
  <c r="F27" i="1"/>
  <c r="F30" i="1" s="1"/>
  <c r="E75" i="1"/>
  <c r="D62" i="1"/>
  <c r="D75" i="1"/>
  <c r="H75" i="1"/>
  <c r="J75" i="1" s="1"/>
  <c r="H27" i="1"/>
  <c r="E77" i="1" l="1"/>
  <c r="E78" i="1" s="1"/>
  <c r="E81" i="1" s="1"/>
  <c r="F49" i="1"/>
  <c r="D77" i="1"/>
  <c r="F62" i="1"/>
  <c r="H77" i="1"/>
  <c r="J62" i="1"/>
  <c r="J77" i="1" s="1"/>
  <c r="F75" i="1"/>
  <c r="H30" i="1"/>
  <c r="J30" i="1" s="1"/>
  <c r="J27" i="1"/>
  <c r="I78" i="1"/>
  <c r="F77" i="1" l="1"/>
</calcChain>
</file>

<file path=xl/sharedStrings.xml><?xml version="1.0" encoding="utf-8"?>
<sst xmlns="http://schemas.openxmlformats.org/spreadsheetml/2006/main" count="243" uniqueCount="77">
  <si>
    <t>UNIVERSIDAD AUTONOMA DE CHIHUAHUA</t>
  </si>
  <si>
    <t>COMPARATIVO PRESUPUESTAL POR FONDOS</t>
  </si>
  <si>
    <t>EJERCICIO 2 0 1 2</t>
  </si>
  <si>
    <t>ENERO DEL 2012</t>
  </si>
  <si>
    <t xml:space="preserve"> ACUMULADO A ENERO  2012</t>
  </si>
  <si>
    <t>PRESUPUESTO</t>
  </si>
  <si>
    <t>R E A L</t>
  </si>
  <si>
    <t>DIFERENCIA</t>
  </si>
  <si>
    <t>I  N  G  R  E  S  O  S:</t>
  </si>
  <si>
    <t>Subsidio Federal</t>
  </si>
  <si>
    <t>Subsidio Estatal</t>
  </si>
  <si>
    <t>Subsidio Estatal Extraordinario</t>
  </si>
  <si>
    <t>SUMA SUBSIDIOS</t>
  </si>
  <si>
    <t>Recursos PIFI</t>
  </si>
  <si>
    <t>Recursos Promep</t>
  </si>
  <si>
    <t>Recursos Construcción Campus II</t>
  </si>
  <si>
    <t>Recursos Convenios</t>
  </si>
  <si>
    <t>SUMA OTROS APOYOS FED.</t>
  </si>
  <si>
    <t>Insc., Coleg. y Exámenes Posgrado</t>
  </si>
  <si>
    <t>Insc., Coleg. y Exámenes Licenciatura</t>
  </si>
  <si>
    <t>Servicios Académicos y Profesionales</t>
  </si>
  <si>
    <t>Cuotas por Incorporación</t>
  </si>
  <si>
    <t>Donativos en Efectivo</t>
  </si>
  <si>
    <t>Impuesto Universitario Municipal</t>
  </si>
  <si>
    <t>Rendimientos Financieros</t>
  </si>
  <si>
    <t>Venta de Productos</t>
  </si>
  <si>
    <t>Otros Ingresos</t>
  </si>
  <si>
    <t>SUMA INGRESOS PROPIOS</t>
  </si>
  <si>
    <t>T O T A L    I N G R E S O S</t>
  </si>
  <si>
    <t>BECAS  Y  CONDONACIONES</t>
  </si>
  <si>
    <t>I N G R E S O S   N E T O S</t>
  </si>
  <si>
    <t>FONDO GENÉRICO</t>
  </si>
  <si>
    <t>E  G  R  E  S  O  S:</t>
  </si>
  <si>
    <t>Servicios Personales</t>
  </si>
  <si>
    <t>Servicios Generales</t>
  </si>
  <si>
    <t>Materiales de Consumo</t>
  </si>
  <si>
    <t>Mantenimiento y Conservación</t>
  </si>
  <si>
    <t>Apoyos</t>
  </si>
  <si>
    <t>Transferencia entre fondos</t>
  </si>
  <si>
    <t>SUMA GASTOS OPERACION</t>
  </si>
  <si>
    <t>Producción Agrícola</t>
  </si>
  <si>
    <t>Producción Frutícola</t>
  </si>
  <si>
    <t>Producción Ganadera</t>
  </si>
  <si>
    <t>Producción Avícola</t>
  </si>
  <si>
    <t>Producción de Cárnicos</t>
  </si>
  <si>
    <t>Producción Alimentos Balanceados</t>
  </si>
  <si>
    <t>Producción de Praderas</t>
  </si>
  <si>
    <t>Producción de Especies Menores</t>
  </si>
  <si>
    <t>SUMA COSTO PRODUCCION</t>
  </si>
  <si>
    <t>SUMAN GASTOS Y COSTOS</t>
  </si>
  <si>
    <t>Obras de Arte</t>
  </si>
  <si>
    <t>Acervo Bibliográfico</t>
  </si>
  <si>
    <t>Terrenos y predios</t>
  </si>
  <si>
    <t>Edificios y Construcciones</t>
  </si>
  <si>
    <t>Maquinaria</t>
  </si>
  <si>
    <t>Mobiliario y Equipo Oficina</t>
  </si>
  <si>
    <t>Mobiliario y Equipo Académico</t>
  </si>
  <si>
    <t>Equipo de Transporte</t>
  </si>
  <si>
    <t>Equipo de Cómputo</t>
  </si>
  <si>
    <t>Pié de Cría</t>
  </si>
  <si>
    <t>Otras Inversiones</t>
  </si>
  <si>
    <t>SUMA INVERSIONES</t>
  </si>
  <si>
    <t>TOTAL  EGRESOS F. GENÉRICO</t>
  </si>
  <si>
    <t>FONDO ESPECÍFICO</t>
  </si>
  <si>
    <t>Material de Consumo</t>
  </si>
  <si>
    <t>Becas Económicas</t>
  </si>
  <si>
    <t>SUMAN GASTOS DE OPERACIÓN</t>
  </si>
  <si>
    <t>Mobiliario y Equipo</t>
  </si>
  <si>
    <t>Otros</t>
  </si>
  <si>
    <t>SUMAN  INVERSIONES</t>
  </si>
  <si>
    <t>TOTAL EGRESOS F. ESPECIFICOS</t>
  </si>
  <si>
    <t>T O T A L    E G R E S O S</t>
  </si>
  <si>
    <t>REMANENTE</t>
  </si>
  <si>
    <t>FEBRERO DEL 2012</t>
  </si>
  <si>
    <t xml:space="preserve"> ACUMULADO A FEBRERO  2012</t>
  </si>
  <si>
    <t>MARZO DEL 2012</t>
  </si>
  <si>
    <t xml:space="preserve"> ACUMULADO A MARZO 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</si>
</sst>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N$&quot;* #,##0.00_);_(&quot;N$&quot;* \(#,##0.00\);_(&quot;N$&quot;* &quot;-&quot;??_);_(@_)"/>
    <numFmt numFmtId="166" formatCode="_-[$$-80A]* #,##0_-;\-[$$-80A]* #,##0_-;_-[$$-80A]* &quot;-&quot;??_-;_-@_-"/>
    <numFmt numFmtId="167" formatCode="_(&quot;$&quot;* #,##0_);_(&quot;$&quot;* \(#,##0\);_(&quot;$&quot;* &quot;-&quot;??_);_(@_)"/>
    <numFmt numFmtId="168" formatCode="_(* #,##0_);_(* \(#,##0\);_(* &quot;-&quot;??_);_(@_)"/>
    <numFmt numFmtId="169" formatCode="_-&quot;$&quot;* #,##0_-;\-&quot;$&quot;* #,##0_-;_-&quot;$&quot;* &quot;-&quot;??_-;_-@_-"/>
    <numFmt numFmtId="170" formatCode="#,##0.000000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i/>
      <u/>
      <sz val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</cellStyleXfs>
  <cellXfs count="134">
    <xf numFmtId="0" fontId="0" fillId="0" borderId="0" xfId="0"/>
    <xf numFmtId="4" fontId="2" fillId="0" borderId="1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2" xfId="0" applyNumberFormat="1" applyFont="1" applyBorder="1" applyAlignment="1"/>
    <xf numFmtId="4" fontId="2" fillId="0" borderId="3" xfId="0" applyNumberFormat="1" applyFont="1" applyBorder="1" applyAlignment="1"/>
    <xf numFmtId="4" fontId="3" fillId="0" borderId="4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3" fillId="0" borderId="0" xfId="0" applyNumberFormat="1" applyFont="1" applyBorder="1" applyAlignment="1"/>
    <xf numFmtId="4" fontId="3" fillId="0" borderId="5" xfId="0" applyNumberFormat="1" applyFont="1" applyBorder="1" applyAlignment="1"/>
    <xf numFmtId="4" fontId="3" fillId="0" borderId="6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4" fontId="3" fillId="0" borderId="7" xfId="0" applyNumberFormat="1" applyFont="1" applyBorder="1" applyAlignment="1"/>
    <xf numFmtId="4" fontId="3" fillId="0" borderId="8" xfId="0" applyNumberFormat="1" applyFont="1" applyBorder="1" applyAlignment="1"/>
    <xf numFmtId="0" fontId="4" fillId="0" borderId="9" xfId="0" applyFont="1" applyBorder="1"/>
    <xf numFmtId="0" fontId="4" fillId="0" borderId="10" xfId="0" applyFont="1" applyBorder="1"/>
    <xf numFmtId="3" fontId="4" fillId="0" borderId="10" xfId="1" applyNumberFormat="1" applyFont="1" applyBorder="1"/>
    <xf numFmtId="3" fontId="4" fillId="0" borderId="11" xfId="1" applyNumberFormat="1" applyFont="1" applyBorder="1"/>
    <xf numFmtId="0" fontId="0" fillId="0" borderId="10" xfId="0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3" fontId="5" fillId="2" borderId="9" xfId="1" applyNumberFormat="1" applyFont="1" applyFill="1" applyBorder="1" applyAlignment="1">
      <alignment horizontal="center"/>
    </xf>
    <xf numFmtId="3" fontId="5" fillId="2" borderId="10" xfId="1" applyNumberFormat="1" applyFont="1" applyFill="1" applyBorder="1" applyAlignment="1">
      <alignment horizontal="center"/>
    </xf>
    <xf numFmtId="3" fontId="5" fillId="2" borderId="11" xfId="1" applyNumberFormat="1" applyFont="1" applyFill="1" applyBorder="1" applyAlignment="1">
      <alignment horizontal="center"/>
    </xf>
    <xf numFmtId="0" fontId="0" fillId="0" borderId="11" xfId="0" applyBorder="1"/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3" fontId="6" fillId="0" borderId="12" xfId="1" applyNumberFormat="1" applyFont="1" applyBorder="1" applyAlignment="1">
      <alignment horizontal="center"/>
    </xf>
    <xf numFmtId="3" fontId="6" fillId="0" borderId="13" xfId="1" applyNumberFormat="1" applyFont="1" applyBorder="1" applyAlignment="1">
      <alignment horizontal="center"/>
    </xf>
    <xf numFmtId="3" fontId="6" fillId="0" borderId="14" xfId="1" applyNumberFormat="1" applyFont="1" applyBorder="1" applyAlignment="1">
      <alignment horizontal="center"/>
    </xf>
    <xf numFmtId="0" fontId="0" fillId="0" borderId="5" xfId="0" applyBorder="1"/>
    <xf numFmtId="3" fontId="6" fillId="0" borderId="15" xfId="1" applyNumberFormat="1" applyFont="1" applyBorder="1" applyAlignment="1">
      <alignment horizontal="center"/>
    </xf>
    <xf numFmtId="0" fontId="7" fillId="0" borderId="4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3" fontId="8" fillId="0" borderId="4" xfId="1" applyNumberFormat="1" applyFont="1" applyBorder="1"/>
    <xf numFmtId="3" fontId="8" fillId="0" borderId="16" xfId="1" applyNumberFormat="1" applyFont="1" applyBorder="1"/>
    <xf numFmtId="3" fontId="8" fillId="0" borderId="5" xfId="1" applyNumberFormat="1" applyFont="1" applyBorder="1"/>
    <xf numFmtId="3" fontId="8" fillId="0" borderId="17" xfId="1" applyNumberFormat="1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166" fontId="8" fillId="0" borderId="4" xfId="2" applyNumberFormat="1" applyFont="1" applyFill="1" applyBorder="1"/>
    <xf numFmtId="167" fontId="8" fillId="0" borderId="16" xfId="2" applyNumberFormat="1" applyFont="1" applyBorder="1"/>
    <xf numFmtId="167" fontId="8" fillId="0" borderId="5" xfId="2" applyNumberFormat="1" applyFont="1" applyBorder="1"/>
    <xf numFmtId="167" fontId="8" fillId="0" borderId="4" xfId="2" applyNumberFormat="1" applyFont="1" applyFill="1" applyBorder="1"/>
    <xf numFmtId="168" fontId="8" fillId="0" borderId="4" xfId="1" applyNumberFormat="1" applyFont="1" applyFill="1" applyBorder="1"/>
    <xf numFmtId="168" fontId="8" fillId="0" borderId="16" xfId="1" applyNumberFormat="1" applyFont="1" applyBorder="1"/>
    <xf numFmtId="168" fontId="8" fillId="0" borderId="5" xfId="1" applyNumberFormat="1" applyFont="1" applyBorder="1"/>
    <xf numFmtId="3" fontId="8" fillId="0" borderId="4" xfId="1" applyNumberFormat="1" applyFont="1" applyFill="1" applyBorder="1"/>
    <xf numFmtId="164" fontId="8" fillId="0" borderId="4" xfId="1" applyFont="1" applyBorder="1"/>
    <xf numFmtId="164" fontId="8" fillId="0" borderId="16" xfId="1" applyFont="1" applyBorder="1"/>
    <xf numFmtId="164" fontId="8" fillId="0" borderId="5" xfId="1" applyFont="1" applyBorder="1"/>
    <xf numFmtId="164" fontId="0" fillId="0" borderId="5" xfId="1" applyFont="1" applyBorder="1"/>
    <xf numFmtId="3" fontId="9" fillId="0" borderId="18" xfId="1" applyNumberFormat="1" applyFont="1" applyBorder="1"/>
    <xf numFmtId="3" fontId="9" fillId="0" borderId="19" xfId="1" applyNumberFormat="1" applyFont="1" applyBorder="1"/>
    <xf numFmtId="168" fontId="9" fillId="0" borderId="20" xfId="1" applyNumberFormat="1" applyFont="1" applyBorder="1"/>
    <xf numFmtId="168" fontId="0" fillId="0" borderId="0" xfId="1" applyNumberFormat="1" applyFont="1"/>
    <xf numFmtId="167" fontId="8" fillId="0" borderId="4" xfId="2" applyNumberFormat="1" applyFont="1" applyBorder="1"/>
    <xf numFmtId="168" fontId="8" fillId="0" borderId="4" xfId="1" applyNumberFormat="1" applyFont="1" applyBorder="1"/>
    <xf numFmtId="3" fontId="0" fillId="0" borderId="0" xfId="0" applyNumberFormat="1"/>
    <xf numFmtId="168" fontId="10" fillId="0" borderId="4" xfId="1" applyNumberFormat="1" applyFont="1" applyFill="1" applyBorder="1"/>
    <xf numFmtId="3" fontId="8" fillId="0" borderId="16" xfId="1" applyNumberFormat="1" applyFont="1" applyFill="1" applyBorder="1"/>
    <xf numFmtId="168" fontId="8" fillId="0" borderId="5" xfId="1" applyNumberFormat="1" applyFont="1" applyFill="1" applyBorder="1"/>
    <xf numFmtId="0" fontId="0" fillId="0" borderId="5" xfId="0" applyFill="1" applyBorder="1"/>
    <xf numFmtId="168" fontId="9" fillId="0" borderId="19" xfId="1" applyNumberFormat="1" applyFont="1" applyBorder="1"/>
    <xf numFmtId="167" fontId="5" fillId="2" borderId="18" xfId="2" applyNumberFormat="1" applyFont="1" applyFill="1" applyBorder="1"/>
    <xf numFmtId="167" fontId="5" fillId="2" borderId="19" xfId="2" applyNumberFormat="1" applyFont="1" applyFill="1" applyBorder="1"/>
    <xf numFmtId="167" fontId="5" fillId="2" borderId="20" xfId="2" applyNumberFormat="1" applyFont="1" applyFill="1" applyBorder="1"/>
    <xf numFmtId="167" fontId="5" fillId="0" borderId="18" xfId="2" applyNumberFormat="1" applyFont="1" applyFill="1" applyBorder="1"/>
    <xf numFmtId="167" fontId="5" fillId="0" borderId="19" xfId="2" applyNumberFormat="1" applyFont="1" applyFill="1" applyBorder="1"/>
    <xf numFmtId="167" fontId="5" fillId="0" borderId="20" xfId="2" applyNumberFormat="1" applyFont="1" applyFill="1" applyBorder="1"/>
    <xf numFmtId="3" fontId="10" fillId="0" borderId="18" xfId="1" applyNumberFormat="1" applyFont="1" applyBorder="1"/>
    <xf numFmtId="3" fontId="8" fillId="0" borderId="19" xfId="1" applyNumberFormat="1" applyFont="1" applyBorder="1"/>
    <xf numFmtId="167" fontId="8" fillId="0" borderId="20" xfId="2" applyNumberFormat="1" applyFont="1" applyBorder="1"/>
    <xf numFmtId="3" fontId="8" fillId="0" borderId="18" xfId="1" applyNumberFormat="1" applyFont="1" applyBorder="1"/>
    <xf numFmtId="0" fontId="11" fillId="0" borderId="4" xfId="0" applyFont="1" applyBorder="1"/>
    <xf numFmtId="3" fontId="8" fillId="0" borderId="21" xfId="1" applyNumberFormat="1" applyFont="1" applyBorder="1"/>
    <xf numFmtId="0" fontId="4" fillId="0" borderId="0" xfId="0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167" fontId="10" fillId="3" borderId="4" xfId="3" applyNumberFormat="1" applyFont="1" applyFill="1" applyBorder="1"/>
    <xf numFmtId="167" fontId="10" fillId="3" borderId="16" xfId="3" applyNumberFormat="1" applyFont="1" applyFill="1" applyBorder="1"/>
    <xf numFmtId="167" fontId="10" fillId="3" borderId="5" xfId="3" applyNumberFormat="1" applyFont="1" applyFill="1" applyBorder="1"/>
    <xf numFmtId="167" fontId="10" fillId="3" borderId="17" xfId="3" applyNumberFormat="1" applyFont="1" applyFill="1" applyBorder="1"/>
    <xf numFmtId="3" fontId="10" fillId="0" borderId="4" xfId="1" applyNumberFormat="1" applyFont="1" applyFill="1" applyBorder="1"/>
    <xf numFmtId="168" fontId="8" fillId="0" borderId="17" xfId="1" applyNumberFormat="1" applyFont="1" applyBorder="1"/>
    <xf numFmtId="0" fontId="8" fillId="0" borderId="0" xfId="0" applyFont="1" applyBorder="1"/>
    <xf numFmtId="164" fontId="8" fillId="0" borderId="12" xfId="1" applyFont="1" applyBorder="1"/>
    <xf numFmtId="164" fontId="8" fillId="0" borderId="13" xfId="1" applyFont="1" applyBorder="1"/>
    <xf numFmtId="168" fontId="8" fillId="0" borderId="14" xfId="1" applyNumberFormat="1" applyFont="1" applyBorder="1"/>
    <xf numFmtId="168" fontId="9" fillId="0" borderId="22" xfId="1" applyNumberFormat="1" applyFont="1" applyBorder="1"/>
    <xf numFmtId="167" fontId="10" fillId="3" borderId="21" xfId="3" applyNumberFormat="1" applyFont="1" applyFill="1" applyBorder="1"/>
    <xf numFmtId="168" fontId="0" fillId="0" borderId="5" xfId="1" applyNumberFormat="1" applyFont="1" applyBorder="1"/>
    <xf numFmtId="3" fontId="8" fillId="0" borderId="13" xfId="1" applyNumberFormat="1" applyFont="1" applyBorder="1"/>
    <xf numFmtId="3" fontId="12" fillId="3" borderId="19" xfId="1" applyNumberFormat="1" applyFont="1" applyFill="1" applyBorder="1"/>
    <xf numFmtId="3" fontId="12" fillId="3" borderId="18" xfId="1" applyNumberFormat="1" applyFont="1" applyFill="1" applyBorder="1"/>
    <xf numFmtId="167" fontId="10" fillId="0" borderId="23" xfId="3" applyNumberFormat="1" applyFont="1" applyFill="1" applyBorder="1"/>
    <xf numFmtId="167" fontId="10" fillId="0" borderId="16" xfId="3" applyNumberFormat="1" applyFont="1" applyFill="1" applyBorder="1"/>
    <xf numFmtId="167" fontId="10" fillId="0" borderId="5" xfId="3" applyNumberFormat="1" applyFont="1" applyFill="1" applyBorder="1"/>
    <xf numFmtId="168" fontId="8" fillId="0" borderId="23" xfId="1" applyNumberFormat="1" applyFont="1" applyFill="1" applyBorder="1"/>
    <xf numFmtId="168" fontId="10" fillId="0" borderId="16" xfId="1" applyNumberFormat="1" applyFont="1" applyFill="1" applyBorder="1"/>
    <xf numFmtId="3" fontId="9" fillId="3" borderId="18" xfId="1" applyNumberFormat="1" applyFont="1" applyFill="1" applyBorder="1"/>
    <xf numFmtId="3" fontId="9" fillId="3" borderId="19" xfId="1" applyNumberFormat="1" applyFont="1" applyFill="1" applyBorder="1"/>
    <xf numFmtId="3" fontId="5" fillId="2" borderId="18" xfId="1" applyNumberFormat="1" applyFont="1" applyFill="1" applyBorder="1"/>
    <xf numFmtId="3" fontId="5" fillId="2" borderId="19" xfId="1" applyNumberFormat="1" applyFont="1" applyFill="1" applyBorder="1"/>
    <xf numFmtId="167" fontId="5" fillId="2" borderId="22" xfId="2" applyNumberFormat="1" applyFont="1" applyFill="1" applyBorder="1"/>
    <xf numFmtId="3" fontId="8" fillId="0" borderId="4" xfId="2" applyNumberFormat="1" applyFont="1" applyBorder="1"/>
    <xf numFmtId="168" fontId="9" fillId="3" borderId="18" xfId="1" applyNumberFormat="1" applyFont="1" applyFill="1" applyBorder="1"/>
    <xf numFmtId="168" fontId="9" fillId="3" borderId="19" xfId="1" applyNumberFormat="1" applyFont="1" applyFill="1" applyBorder="1"/>
    <xf numFmtId="168" fontId="9" fillId="3" borderId="20" xfId="1" applyNumberFormat="1" applyFont="1" applyFill="1" applyBorder="1"/>
    <xf numFmtId="168" fontId="9" fillId="3" borderId="22" xfId="1" applyNumberFormat="1" applyFont="1" applyFill="1" applyBorder="1"/>
    <xf numFmtId="169" fontId="5" fillId="2" borderId="18" xfId="2" applyNumberFormat="1" applyFont="1" applyFill="1" applyBorder="1"/>
    <xf numFmtId="169" fontId="5" fillId="2" borderId="19" xfId="2" applyNumberFormat="1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3" fontId="8" fillId="0" borderId="6" xfId="1" applyNumberFormat="1" applyFont="1" applyBorder="1"/>
    <xf numFmtId="168" fontId="9" fillId="0" borderId="24" xfId="1" applyNumberFormat="1" applyFont="1" applyBorder="1"/>
    <xf numFmtId="3" fontId="8" fillId="0" borderId="8" xfId="1" applyNumberFormat="1" applyFont="1" applyBorder="1"/>
    <xf numFmtId="0" fontId="0" fillId="0" borderId="8" xfId="0" applyBorder="1"/>
    <xf numFmtId="3" fontId="8" fillId="0" borderId="25" xfId="1" applyNumberFormat="1" applyFont="1" applyBorder="1"/>
    <xf numFmtId="0" fontId="5" fillId="0" borderId="0" xfId="0" applyFont="1"/>
    <xf numFmtId="168" fontId="4" fillId="0" borderId="0" xfId="1" applyNumberFormat="1" applyFont="1" applyBorder="1"/>
    <xf numFmtId="0" fontId="4" fillId="0" borderId="0" xfId="0" applyFont="1"/>
    <xf numFmtId="0" fontId="5" fillId="0" borderId="0" xfId="0" applyFont="1" applyFill="1" applyBorder="1"/>
    <xf numFmtId="0" fontId="4" fillId="0" borderId="0" xfId="0" applyFont="1" applyFill="1" applyBorder="1"/>
    <xf numFmtId="167" fontId="8" fillId="3" borderId="5" xfId="3" applyNumberFormat="1" applyFont="1" applyFill="1" applyBorder="1"/>
    <xf numFmtId="167" fontId="8" fillId="3" borderId="17" xfId="3" applyNumberFormat="1" applyFont="1" applyFill="1" applyBorder="1"/>
    <xf numFmtId="167" fontId="8" fillId="0" borderId="5" xfId="3" applyNumberFormat="1" applyFont="1" applyFill="1" applyBorder="1"/>
    <xf numFmtId="170" fontId="8" fillId="0" borderId="4" xfId="1" applyNumberFormat="1" applyFont="1" applyBorder="1"/>
  </cellXfs>
  <cellStyles count="10">
    <cellStyle name="Millares" xfId="1" builtinId="3"/>
    <cellStyle name="Millares 2" xfId="4"/>
    <cellStyle name="Millares 3" xfId="5"/>
    <cellStyle name="Moneda" xfId="2" builtinId="4"/>
    <cellStyle name="Moneda_Libro2" xfId="3"/>
    <cellStyle name="Normal" xfId="0" builtinId="0"/>
    <cellStyle name="Normal 2" xfId="6"/>
    <cellStyle name="Normal 3" xfId="7"/>
    <cellStyle name="Normal 4" xfId="8"/>
    <cellStyle name="Normal 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us%20Casillas/Documents/CUADROS/2012/Presupuesto%202012%20por%20m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us%20Casillas/Documents/CUADROS/2012/ENER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us%20Casillas/Documents/CUADROS/2012/FEBRER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us%20Casillas/Documents/CUADROS/2012/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4">
          <cell r="AF4">
            <v>82953000</v>
          </cell>
          <cell r="AG4">
            <v>41476000</v>
          </cell>
          <cell r="AH4">
            <v>41476000</v>
          </cell>
        </row>
        <row r="6">
          <cell r="AF6">
            <v>56894150</v>
          </cell>
          <cell r="AG6">
            <v>28446732</v>
          </cell>
          <cell r="AH6">
            <v>28446732</v>
          </cell>
        </row>
        <row r="14">
          <cell r="AF14">
            <v>12032160.560684448</v>
          </cell>
          <cell r="AG14">
            <v>8683584.9764736686</v>
          </cell>
          <cell r="AH14">
            <v>3167262.0957493517</v>
          </cell>
        </row>
        <row r="15">
          <cell r="AF15">
            <v>73627739.168043762</v>
          </cell>
          <cell r="AG15">
            <v>1863067.3247555585</v>
          </cell>
          <cell r="AH15">
            <v>3378862.2461184198</v>
          </cell>
        </row>
        <row r="16">
          <cell r="AF16">
            <v>15256726.783792641</v>
          </cell>
          <cell r="AG16">
            <v>4180659.2225179868</v>
          </cell>
          <cell r="AH16">
            <v>1455473.7247334474</v>
          </cell>
        </row>
        <row r="17">
          <cell r="AF17">
            <v>186757.39819081326</v>
          </cell>
          <cell r="AG17">
            <v>325651.56684584304</v>
          </cell>
          <cell r="AH17">
            <v>1158157.857770277</v>
          </cell>
        </row>
        <row r="18">
          <cell r="AF18">
            <v>190805.38854400293</v>
          </cell>
          <cell r="AG18">
            <v>145946.00788280994</v>
          </cell>
          <cell r="AH18">
            <v>64963.174443185948</v>
          </cell>
        </row>
        <row r="19">
          <cell r="AF19">
            <v>1771717.272629844</v>
          </cell>
          <cell r="AG19">
            <v>7360131.9495219886</v>
          </cell>
          <cell r="AH19">
            <v>5960982.3216812499</v>
          </cell>
        </row>
        <row r="20">
          <cell r="AF20">
            <v>315505.0757422148</v>
          </cell>
          <cell r="AG20">
            <v>383291.20013002714</v>
          </cell>
          <cell r="AH20">
            <v>367812.18183093274</v>
          </cell>
        </row>
        <row r="21">
          <cell r="AF21">
            <v>532686.1311473822</v>
          </cell>
          <cell r="AG21">
            <v>630185.45369339827</v>
          </cell>
          <cell r="AH21">
            <v>916773.86711303028</v>
          </cell>
        </row>
        <row r="22">
          <cell r="AF22">
            <v>3141091.656696049</v>
          </cell>
          <cell r="AG22">
            <v>200454.18430416091</v>
          </cell>
          <cell r="AH22">
            <v>461345.79494006257</v>
          </cell>
        </row>
        <row r="26">
          <cell r="AF26">
            <v>16014889.541474454</v>
          </cell>
          <cell r="AG26">
            <v>2426468.8529385566</v>
          </cell>
          <cell r="AH26">
            <v>1181709.1097002318</v>
          </cell>
        </row>
        <row r="30">
          <cell r="AF30">
            <v>78339039.40137662</v>
          </cell>
          <cell r="AG30">
            <v>83163841.132786244</v>
          </cell>
          <cell r="AH30">
            <v>87747503.491298482</v>
          </cell>
        </row>
        <row r="31">
          <cell r="AF31">
            <v>5472868.0453610001</v>
          </cell>
          <cell r="AG31">
            <v>10702143.066980401</v>
          </cell>
          <cell r="AH31">
            <v>13672192.831160983</v>
          </cell>
        </row>
        <row r="32">
          <cell r="AF32">
            <v>3264754.5381546728</v>
          </cell>
          <cell r="AG32">
            <v>7638028.8229884431</v>
          </cell>
          <cell r="AH32">
            <v>9261121.7144018933</v>
          </cell>
        </row>
        <row r="33">
          <cell r="AF33">
            <v>1664308.5872686405</v>
          </cell>
          <cell r="AG33">
            <v>3102737.7240000437</v>
          </cell>
          <cell r="AH33">
            <v>6472664.5773562565</v>
          </cell>
        </row>
        <row r="34">
          <cell r="AF34">
            <v>2855912.3629074013</v>
          </cell>
          <cell r="AG34">
            <v>3432535.3744766689</v>
          </cell>
          <cell r="AH34">
            <v>11447811.050339643</v>
          </cell>
        </row>
        <row r="37">
          <cell r="AG37">
            <v>103866.15013473648</v>
          </cell>
          <cell r="AH37">
            <v>82865.92853742931</v>
          </cell>
        </row>
        <row r="38">
          <cell r="AG38">
            <v>42220.403504578615</v>
          </cell>
          <cell r="AH38">
            <v>157561.33241863546</v>
          </cell>
        </row>
        <row r="39">
          <cell r="AG39">
            <v>154243.84466316761</v>
          </cell>
          <cell r="AH39">
            <v>519839.91682281875</v>
          </cell>
        </row>
        <row r="40">
          <cell r="AG40">
            <v>2460.2075245766914</v>
          </cell>
          <cell r="AH40">
            <v>1624.4974475279039</v>
          </cell>
        </row>
        <row r="41">
          <cell r="AG41">
            <v>227260.76854752126</v>
          </cell>
          <cell r="AH41">
            <v>117925.24104285213</v>
          </cell>
        </row>
        <row r="42">
          <cell r="AG42">
            <v>0</v>
          </cell>
          <cell r="AH42">
            <v>0</v>
          </cell>
        </row>
        <row r="43">
          <cell r="AG43">
            <v>31966.958466958284</v>
          </cell>
          <cell r="AH43">
            <v>23038.286729459705</v>
          </cell>
        </row>
        <row r="44">
          <cell r="AG44">
            <v>1986.4739735586686</v>
          </cell>
          <cell r="AH44">
            <v>2327.4138831212435</v>
          </cell>
        </row>
        <row r="47">
          <cell r="AG47">
            <v>0</v>
          </cell>
          <cell r="AH47">
            <v>0</v>
          </cell>
        </row>
        <row r="48">
          <cell r="AG48">
            <v>48657.278254905941</v>
          </cell>
          <cell r="AH48">
            <v>48657.278254905941</v>
          </cell>
        </row>
        <row r="49">
          <cell r="AG49">
            <v>0</v>
          </cell>
          <cell r="AH49">
            <v>0</v>
          </cell>
        </row>
        <row r="50">
          <cell r="AG50">
            <v>12810151.029840423</v>
          </cell>
          <cell r="AH50">
            <v>4095544.2162897913</v>
          </cell>
        </row>
        <row r="51">
          <cell r="AG51">
            <v>-45438.662408054821</v>
          </cell>
          <cell r="AH51">
            <v>100586.81732680678</v>
          </cell>
        </row>
        <row r="52">
          <cell r="AG52">
            <v>1731169.4189502841</v>
          </cell>
          <cell r="AH52">
            <v>7197498.3410784313</v>
          </cell>
        </row>
        <row r="53">
          <cell r="AG53">
            <v>1672882.1547525094</v>
          </cell>
          <cell r="AH53">
            <v>1439352.6140099147</v>
          </cell>
        </row>
        <row r="54">
          <cell r="AG54">
            <v>0</v>
          </cell>
          <cell r="AH54">
            <v>374691.17324585287</v>
          </cell>
        </row>
        <row r="55">
          <cell r="AG55">
            <v>390457.77039978612</v>
          </cell>
          <cell r="AH55">
            <v>1498279.4173988358</v>
          </cell>
        </row>
        <row r="56">
          <cell r="AG56">
            <v>19217.747748541693</v>
          </cell>
          <cell r="AH56">
            <v>0</v>
          </cell>
        </row>
        <row r="57">
          <cell r="AH5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Patronato final"/>
      <sheetName val="New Patronato"/>
      <sheetName val="Patronato"/>
      <sheetName val="COMPRES"/>
      <sheetName val="BAL"/>
      <sheetName val="BALCOM"/>
      <sheetName val="rdo"/>
      <sheetName val="RDOACUM"/>
      <sheetName val="mesvsmes"/>
      <sheetName val="IYE"/>
      <sheetName val="CAJA"/>
      <sheetName val="CUSTODIA"/>
      <sheetName val="balan"/>
      <sheetName val="GRAFICO"/>
      <sheetName val="COMPARATIVO GLOBAL"/>
      <sheetName val="Baj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D8">
            <v>82953000</v>
          </cell>
        </row>
        <row r="9">
          <cell r="D9">
            <v>56894150</v>
          </cell>
        </row>
        <row r="12">
          <cell r="D12">
            <v>2387080.5499999998</v>
          </cell>
        </row>
        <row r="13">
          <cell r="D13">
            <v>1249006.49</v>
          </cell>
        </row>
        <row r="14">
          <cell r="D14">
            <v>0</v>
          </cell>
        </row>
        <row r="15">
          <cell r="D15">
            <v>1335513.51</v>
          </cell>
        </row>
        <row r="17">
          <cell r="D17">
            <v>12032160.560684448</v>
          </cell>
        </row>
        <row r="18">
          <cell r="D18">
            <v>73627739.168043762</v>
          </cell>
        </row>
        <row r="19">
          <cell r="D19">
            <v>15256726.783792641</v>
          </cell>
        </row>
        <row r="20">
          <cell r="D20">
            <v>186757.39819081326</v>
          </cell>
        </row>
        <row r="21">
          <cell r="D21">
            <v>190805.38854400293</v>
          </cell>
        </row>
        <row r="22">
          <cell r="D22">
            <v>1771717.272629844</v>
          </cell>
        </row>
        <row r="23">
          <cell r="D23">
            <v>315505.0757422148</v>
          </cell>
        </row>
        <row r="24">
          <cell r="D24">
            <v>532686.1311473822</v>
          </cell>
        </row>
        <row r="25">
          <cell r="D25">
            <v>3141091.656696049</v>
          </cell>
        </row>
        <row r="29">
          <cell r="D29">
            <v>16014889.541474454</v>
          </cell>
        </row>
        <row r="33">
          <cell r="D33">
            <v>78339039.40137662</v>
          </cell>
        </row>
        <row r="34">
          <cell r="D34">
            <v>5472868.0453610001</v>
          </cell>
        </row>
        <row r="35">
          <cell r="D35">
            <v>3264754.5381546728</v>
          </cell>
        </row>
        <row r="36">
          <cell r="D36">
            <v>1664308.5872686405</v>
          </cell>
        </row>
        <row r="37">
          <cell r="D37">
            <v>2855912.3629074013</v>
          </cell>
        </row>
        <row r="38">
          <cell r="D38">
            <v>0</v>
          </cell>
        </row>
        <row r="40">
          <cell r="D40">
            <v>73292</v>
          </cell>
        </row>
        <row r="41">
          <cell r="D41">
            <v>68167</v>
          </cell>
        </row>
        <row r="42">
          <cell r="D42">
            <v>208243</v>
          </cell>
        </row>
        <row r="43">
          <cell r="D43">
            <v>0</v>
          </cell>
        </row>
        <row r="44">
          <cell r="D44">
            <v>11401</v>
          </cell>
        </row>
        <row r="45">
          <cell r="D45">
            <v>0</v>
          </cell>
        </row>
        <row r="46">
          <cell r="D46">
            <v>19388</v>
          </cell>
        </row>
        <row r="47">
          <cell r="D47">
            <v>1210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7701054</v>
          </cell>
        </row>
        <row r="54">
          <cell r="D54">
            <v>0</v>
          </cell>
        </row>
        <row r="55">
          <cell r="D55">
            <v>1991703</v>
          </cell>
        </row>
        <row r="56">
          <cell r="D56">
            <v>358540</v>
          </cell>
        </row>
        <row r="57">
          <cell r="D57">
            <v>0</v>
          </cell>
        </row>
        <row r="58">
          <cell r="D58">
            <v>2045954</v>
          </cell>
        </row>
        <row r="59">
          <cell r="D59">
            <v>0</v>
          </cell>
        </row>
        <row r="60">
          <cell r="D60">
            <v>0</v>
          </cell>
        </row>
        <row r="64">
          <cell r="D64">
            <v>0</v>
          </cell>
        </row>
        <row r="65">
          <cell r="D65">
            <v>1891269.9000000001</v>
          </cell>
        </row>
        <row r="66">
          <cell r="D66">
            <v>887418.32</v>
          </cell>
        </row>
        <row r="67">
          <cell r="D67">
            <v>118558.03</v>
          </cell>
        </row>
        <row r="68">
          <cell r="D68">
            <v>0</v>
          </cell>
        </row>
        <row r="69">
          <cell r="D69">
            <v>575908.4</v>
          </cell>
        </row>
        <row r="71">
          <cell r="D71">
            <v>0</v>
          </cell>
        </row>
        <row r="72">
          <cell r="D72">
            <v>1073905.3599999999</v>
          </cell>
        </row>
        <row r="73">
          <cell r="D73">
            <v>0</v>
          </cell>
        </row>
      </sheetData>
      <sheetData sheetId="5" refreshError="1"/>
      <sheetData sheetId="6" refreshError="1"/>
      <sheetData sheetId="7">
        <row r="6">
          <cell r="E6">
            <v>0</v>
          </cell>
        </row>
        <row r="7">
          <cell r="E7">
            <v>56894150</v>
          </cell>
        </row>
        <row r="8">
          <cell r="E8">
            <v>0</v>
          </cell>
        </row>
        <row r="10">
          <cell r="E10">
            <v>2387080.5499999998</v>
          </cell>
        </row>
        <row r="11">
          <cell r="E11">
            <v>1249006.49</v>
          </cell>
        </row>
        <row r="12">
          <cell r="E12">
            <v>0</v>
          </cell>
        </row>
        <row r="13">
          <cell r="E13">
            <v>1335513.51</v>
          </cell>
        </row>
        <row r="15">
          <cell r="E15">
            <v>22921324.800000001</v>
          </cell>
        </row>
        <row r="16">
          <cell r="E16">
            <v>89411381.200000003</v>
          </cell>
        </row>
        <row r="17">
          <cell r="E17">
            <v>17245011.530000001</v>
          </cell>
        </row>
        <row r="18">
          <cell r="E18">
            <v>1016283.5</v>
          </cell>
        </row>
        <row r="19">
          <cell r="E19">
            <v>276886</v>
          </cell>
        </row>
        <row r="20">
          <cell r="E20">
            <v>541979</v>
          </cell>
        </row>
        <row r="21">
          <cell r="E21">
            <v>1747292.91</v>
          </cell>
        </row>
        <row r="22">
          <cell r="E22">
            <v>380982.19</v>
          </cell>
        </row>
        <row r="23">
          <cell r="E23">
            <v>1046101.4</v>
          </cell>
        </row>
        <row r="24">
          <cell r="E24">
            <v>4693649</v>
          </cell>
        </row>
        <row r="29">
          <cell r="E29">
            <v>21045198.07</v>
          </cell>
        </row>
        <row r="34">
          <cell r="E34">
            <v>80082416.989999995</v>
          </cell>
        </row>
        <row r="35">
          <cell r="E35">
            <v>9925171.6699999999</v>
          </cell>
        </row>
        <row r="36">
          <cell r="E36">
            <v>4140625.78</v>
          </cell>
        </row>
        <row r="37">
          <cell r="E37">
            <v>3257833.87</v>
          </cell>
        </row>
        <row r="38">
          <cell r="E38">
            <v>255632.49</v>
          </cell>
        </row>
        <row r="40">
          <cell r="E40">
            <v>95479.39</v>
          </cell>
        </row>
        <row r="41">
          <cell r="E41">
            <v>315927.87</v>
          </cell>
        </row>
        <row r="42">
          <cell r="E42">
            <v>135782.35999999999</v>
          </cell>
        </row>
        <row r="43">
          <cell r="E43">
            <v>31912.5</v>
          </cell>
        </row>
        <row r="44">
          <cell r="E44">
            <v>6889.73</v>
          </cell>
        </row>
        <row r="45">
          <cell r="E45">
            <v>0</v>
          </cell>
        </row>
        <row r="46">
          <cell r="E46">
            <v>994.17</v>
          </cell>
        </row>
        <row r="47">
          <cell r="E47">
            <v>39157.53</v>
          </cell>
        </row>
        <row r="52">
          <cell r="E52">
            <v>0</v>
          </cell>
        </row>
        <row r="53">
          <cell r="E53">
            <v>2874279.62</v>
          </cell>
        </row>
        <row r="54">
          <cell r="E54">
            <v>887418.32</v>
          </cell>
        </row>
        <row r="55">
          <cell r="E55">
            <v>118558.03</v>
          </cell>
        </row>
        <row r="56">
          <cell r="E56">
            <v>0</v>
          </cell>
        </row>
        <row r="57">
          <cell r="E57">
            <v>575908.4</v>
          </cell>
        </row>
      </sheetData>
      <sheetData sheetId="8" refreshError="1">
        <row r="6">
          <cell r="H6">
            <v>0</v>
          </cell>
        </row>
        <row r="7">
          <cell r="H7">
            <v>56894150</v>
          </cell>
        </row>
        <row r="8">
          <cell r="H8">
            <v>0</v>
          </cell>
        </row>
        <row r="10">
          <cell r="H10">
            <v>2387080.5499999998</v>
          </cell>
        </row>
        <row r="11">
          <cell r="H11">
            <v>1249006.49</v>
          </cell>
        </row>
        <row r="12">
          <cell r="H12">
            <v>0</v>
          </cell>
        </row>
        <row r="13">
          <cell r="H13">
            <v>1335513.51</v>
          </cell>
        </row>
        <row r="15">
          <cell r="H15">
            <v>22921324.800000001</v>
          </cell>
        </row>
        <row r="16">
          <cell r="H16">
            <v>89411381.200000003</v>
          </cell>
        </row>
        <row r="17">
          <cell r="H17">
            <v>17245011.530000001</v>
          </cell>
        </row>
        <row r="18">
          <cell r="H18">
            <v>1016283.5</v>
          </cell>
        </row>
        <row r="19">
          <cell r="H19">
            <v>276886</v>
          </cell>
        </row>
        <row r="20">
          <cell r="H20">
            <v>541979</v>
          </cell>
        </row>
        <row r="21">
          <cell r="H21">
            <v>1747292.91</v>
          </cell>
        </row>
        <row r="22">
          <cell r="H22">
            <v>380982.19</v>
          </cell>
        </row>
        <row r="23">
          <cell r="H23">
            <v>1046101.4</v>
          </cell>
        </row>
        <row r="24">
          <cell r="H24">
            <v>4693649</v>
          </cell>
        </row>
        <row r="29">
          <cell r="H29">
            <v>21045198.07</v>
          </cell>
        </row>
        <row r="33">
          <cell r="H33">
            <v>80082416.989999995</v>
          </cell>
        </row>
        <row r="35">
          <cell r="H35">
            <v>4140625.78</v>
          </cell>
        </row>
        <row r="36">
          <cell r="H36">
            <v>3257833.87</v>
          </cell>
        </row>
        <row r="37">
          <cell r="H37">
            <v>255632.49</v>
          </cell>
        </row>
        <row r="39">
          <cell r="H39">
            <v>95479.39</v>
          </cell>
        </row>
        <row r="40">
          <cell r="H40">
            <v>315927.87</v>
          </cell>
        </row>
        <row r="41">
          <cell r="H41">
            <v>135782.35999999999</v>
          </cell>
        </row>
        <row r="42">
          <cell r="H42">
            <v>31912.5</v>
          </cell>
        </row>
        <row r="43">
          <cell r="H43">
            <v>6889.73</v>
          </cell>
        </row>
        <row r="44">
          <cell r="H44">
            <v>0</v>
          </cell>
        </row>
        <row r="45">
          <cell r="H45">
            <v>994.17</v>
          </cell>
        </row>
        <row r="46">
          <cell r="H46">
            <v>39157.53</v>
          </cell>
        </row>
        <row r="51">
          <cell r="H51">
            <v>0</v>
          </cell>
        </row>
        <row r="53">
          <cell r="H53">
            <v>887418.32</v>
          </cell>
        </row>
        <row r="54">
          <cell r="H54">
            <v>118558.03</v>
          </cell>
        </row>
        <row r="55">
          <cell r="H55">
            <v>0</v>
          </cell>
        </row>
        <row r="56">
          <cell r="H56">
            <v>575908.4</v>
          </cell>
        </row>
      </sheetData>
      <sheetData sheetId="9">
        <row r="7">
          <cell r="D7">
            <v>0</v>
          </cell>
        </row>
      </sheetData>
      <sheetData sheetId="10" refreshError="1">
        <row r="7">
          <cell r="E7">
            <v>56894150</v>
          </cell>
        </row>
        <row r="35">
          <cell r="G35">
            <v>8329110.6699999999</v>
          </cell>
        </row>
        <row r="51">
          <cell r="E51">
            <v>0</v>
          </cell>
          <cell r="G51">
            <v>0</v>
          </cell>
        </row>
        <row r="52">
          <cell r="E52">
            <v>409</v>
          </cell>
          <cell r="G52">
            <v>409</v>
          </cell>
        </row>
        <row r="53">
          <cell r="E53">
            <v>0</v>
          </cell>
          <cell r="G53">
            <v>0</v>
          </cell>
        </row>
        <row r="54">
          <cell r="E54">
            <v>1032515.62</v>
          </cell>
          <cell r="G54">
            <v>1032515.62</v>
          </cell>
        </row>
        <row r="55">
          <cell r="E55">
            <v>0</v>
          </cell>
          <cell r="G55">
            <v>0</v>
          </cell>
        </row>
        <row r="56">
          <cell r="E56">
            <v>206287.69</v>
          </cell>
          <cell r="G56">
            <v>206287.69</v>
          </cell>
        </row>
        <row r="57">
          <cell r="E57">
            <v>63014.950000000012</v>
          </cell>
          <cell r="G57">
            <v>63014.950000000012</v>
          </cell>
        </row>
        <row r="58">
          <cell r="E58">
            <v>0</v>
          </cell>
          <cell r="G58">
            <v>0</v>
          </cell>
        </row>
        <row r="59">
          <cell r="E59">
            <v>133346.01</v>
          </cell>
          <cell r="G59">
            <v>133346.01</v>
          </cell>
        </row>
        <row r="60">
          <cell r="E60">
            <v>0</v>
          </cell>
          <cell r="G60">
            <v>0</v>
          </cell>
        </row>
        <row r="61">
          <cell r="E61">
            <v>0</v>
          </cell>
          <cell r="G61">
            <v>0</v>
          </cell>
        </row>
        <row r="67">
          <cell r="G67">
            <v>1891269.62</v>
          </cell>
        </row>
        <row r="73">
          <cell r="E73">
            <v>0</v>
          </cell>
          <cell r="G73">
            <v>0</v>
          </cell>
        </row>
        <row r="74">
          <cell r="E74">
            <v>1073905.3599999999</v>
          </cell>
          <cell r="G74">
            <v>1073905.3599999999</v>
          </cell>
        </row>
        <row r="75">
          <cell r="E75">
            <v>0</v>
          </cell>
          <cell r="G75">
            <v>0</v>
          </cell>
        </row>
        <row r="85">
          <cell r="E85">
            <v>77427046.760000005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">
          <cell r="B10">
            <v>291688.89</v>
          </cell>
          <cell r="C10">
            <v>835894.53</v>
          </cell>
          <cell r="D10">
            <v>44265</v>
          </cell>
          <cell r="E10">
            <v>1304372.1600000001</v>
          </cell>
          <cell r="F10">
            <v>102850.18999999999</v>
          </cell>
        </row>
      </sheetData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Patronato final"/>
      <sheetName val="Patronato"/>
      <sheetName val="COMPRES"/>
      <sheetName val="BAL"/>
      <sheetName val="BALCOM"/>
      <sheetName val="rdo"/>
      <sheetName val="RDOACUM"/>
      <sheetName val="mesvsmes"/>
      <sheetName val="IYE"/>
      <sheetName val="CAJA"/>
      <sheetName val="CUSTODIA"/>
      <sheetName val="balan"/>
      <sheetName val="GRAFICO"/>
      <sheetName val="COMPARATIVO GLOBAL"/>
      <sheetName val="Bajas"/>
      <sheetName val="New Patronato"/>
    </sheetNames>
    <sheetDataSet>
      <sheetData sheetId="0"/>
      <sheetData sheetId="1">
        <row r="9">
          <cell r="H9">
            <v>124429000</v>
          </cell>
        </row>
      </sheetData>
      <sheetData sheetId="2">
        <row r="9">
          <cell r="F9">
            <v>124429000</v>
          </cell>
        </row>
      </sheetData>
      <sheetData sheetId="3">
        <row r="7">
          <cell r="H7">
            <v>124429000</v>
          </cell>
        </row>
        <row r="8">
          <cell r="H8">
            <v>85340882</v>
          </cell>
        </row>
        <row r="11">
          <cell r="H11">
            <v>3858945.55</v>
          </cell>
        </row>
        <row r="12">
          <cell r="H12">
            <v>2886765.49</v>
          </cell>
        </row>
        <row r="13">
          <cell r="H13">
            <v>0</v>
          </cell>
        </row>
        <row r="14">
          <cell r="H14">
            <v>2396425.5099999998</v>
          </cell>
        </row>
        <row r="16">
          <cell r="H16">
            <v>20715745.537158117</v>
          </cell>
        </row>
        <row r="17">
          <cell r="H17">
            <v>75490806.492799327</v>
          </cell>
        </row>
        <row r="18">
          <cell r="H18">
            <v>19437386.006310627</v>
          </cell>
        </row>
        <row r="19">
          <cell r="H19">
            <v>512408.9650366563</v>
          </cell>
        </row>
        <row r="20">
          <cell r="H20">
            <v>336751.39642681286</v>
          </cell>
        </row>
        <row r="21">
          <cell r="H21">
            <v>9131849.2221518327</v>
          </cell>
        </row>
        <row r="22">
          <cell r="H22">
            <v>698796.27587224194</v>
          </cell>
        </row>
        <row r="23">
          <cell r="H23">
            <v>1162871.5848407806</v>
          </cell>
        </row>
        <row r="24">
          <cell r="H24">
            <v>3341545.84100021</v>
          </cell>
        </row>
        <row r="28">
          <cell r="H28">
            <v>18441358.394413009</v>
          </cell>
        </row>
        <row r="32">
          <cell r="H32">
            <v>161502880.53416288</v>
          </cell>
        </row>
        <row r="33">
          <cell r="H33">
            <v>16175011.1123414</v>
          </cell>
        </row>
        <row r="34">
          <cell r="H34">
            <v>10902783.361143116</v>
          </cell>
        </row>
        <row r="35">
          <cell r="H35">
            <v>4767046.3112686845</v>
          </cell>
        </row>
        <row r="36">
          <cell r="H36">
            <v>6288447.7373840697</v>
          </cell>
        </row>
        <row r="39">
          <cell r="H39">
            <v>177158.1501347365</v>
          </cell>
        </row>
        <row r="40">
          <cell r="H40">
            <v>110387.40350457861</v>
          </cell>
        </row>
        <row r="41">
          <cell r="H41">
            <v>362486.84466316761</v>
          </cell>
        </row>
        <row r="42">
          <cell r="H42">
            <v>2460.2075245766914</v>
          </cell>
        </row>
        <row r="43">
          <cell r="H43">
            <v>238661.76854752126</v>
          </cell>
        </row>
        <row r="44">
          <cell r="H44">
            <v>0</v>
          </cell>
        </row>
        <row r="45">
          <cell r="H45">
            <v>51354.958466958284</v>
          </cell>
        </row>
        <row r="46">
          <cell r="H46">
            <v>3196.4739735586686</v>
          </cell>
        </row>
        <row r="49">
          <cell r="H49">
            <v>0</v>
          </cell>
        </row>
        <row r="50">
          <cell r="H50">
            <v>48657.278254905941</v>
          </cell>
        </row>
        <row r="51">
          <cell r="H51">
            <v>0</v>
          </cell>
        </row>
        <row r="52">
          <cell r="H52">
            <v>20511205.029840425</v>
          </cell>
        </row>
        <row r="53">
          <cell r="H53">
            <v>0</v>
          </cell>
        </row>
        <row r="54">
          <cell r="H54">
            <v>3677433.7565422291</v>
          </cell>
        </row>
        <row r="55">
          <cell r="H55">
            <v>2031422.1547525094</v>
          </cell>
        </row>
        <row r="56">
          <cell r="H56">
            <v>0</v>
          </cell>
        </row>
        <row r="57">
          <cell r="H57">
            <v>2436411.7703997861</v>
          </cell>
        </row>
        <row r="58">
          <cell r="H58">
            <v>19217.747748541693</v>
          </cell>
        </row>
        <row r="59">
          <cell r="H59">
            <v>0</v>
          </cell>
        </row>
        <row r="63">
          <cell r="H63">
            <v>67900</v>
          </cell>
        </row>
        <row r="64">
          <cell r="H64">
            <v>3981285.9000000004</v>
          </cell>
        </row>
        <row r="65">
          <cell r="H65">
            <v>2187607.3199999998</v>
          </cell>
        </row>
        <row r="66">
          <cell r="H66">
            <v>180614.03</v>
          </cell>
        </row>
        <row r="67">
          <cell r="H67">
            <v>0</v>
          </cell>
        </row>
        <row r="68">
          <cell r="H68">
            <v>1177410.02</v>
          </cell>
        </row>
        <row r="70">
          <cell r="H70">
            <v>0</v>
          </cell>
        </row>
        <row r="71">
          <cell r="H71">
            <v>1887219.3599999999</v>
          </cell>
        </row>
        <row r="72">
          <cell r="H72">
            <v>3669.57</v>
          </cell>
        </row>
      </sheetData>
      <sheetData sheetId="4">
        <row r="13">
          <cell r="D13">
            <v>395079.73</v>
          </cell>
        </row>
      </sheetData>
      <sheetData sheetId="5"/>
      <sheetData sheetId="6">
        <row r="6">
          <cell r="E6">
            <v>124429000</v>
          </cell>
        </row>
        <row r="7">
          <cell r="E7">
            <v>13747660</v>
          </cell>
        </row>
        <row r="8">
          <cell r="E8">
            <v>0</v>
          </cell>
        </row>
        <row r="10">
          <cell r="E10">
            <v>1471865</v>
          </cell>
        </row>
        <row r="11">
          <cell r="E11">
            <v>1637759</v>
          </cell>
        </row>
        <row r="12">
          <cell r="E12">
            <v>0</v>
          </cell>
        </row>
        <row r="13">
          <cell r="E13">
            <v>1060912</v>
          </cell>
        </row>
        <row r="15">
          <cell r="E15">
            <v>6742617</v>
          </cell>
        </row>
        <row r="16">
          <cell r="E16">
            <v>7280056</v>
          </cell>
        </row>
        <row r="17">
          <cell r="E17">
            <v>5419535</v>
          </cell>
        </row>
        <row r="18">
          <cell r="E18">
            <v>2700205</v>
          </cell>
        </row>
        <row r="19">
          <cell r="E19">
            <v>444426</v>
          </cell>
        </row>
        <row r="20">
          <cell r="E20">
            <v>729492</v>
          </cell>
        </row>
        <row r="21">
          <cell r="E21">
            <v>8369312</v>
          </cell>
        </row>
        <row r="22">
          <cell r="E22">
            <v>602904</v>
          </cell>
        </row>
        <row r="23">
          <cell r="E23">
            <v>477316</v>
          </cell>
        </row>
        <row r="24">
          <cell r="E24">
            <v>98453897</v>
          </cell>
        </row>
        <row r="29">
          <cell r="E29">
            <v>3057075</v>
          </cell>
        </row>
        <row r="34">
          <cell r="E34">
            <v>80678431</v>
          </cell>
        </row>
        <row r="35">
          <cell r="E35">
            <v>17762046</v>
          </cell>
        </row>
        <row r="36">
          <cell r="E36">
            <v>8033206</v>
          </cell>
        </row>
        <row r="37">
          <cell r="E37">
            <v>5592974</v>
          </cell>
        </row>
        <row r="38">
          <cell r="E38">
            <v>10745691</v>
          </cell>
        </row>
        <row r="40">
          <cell r="E40">
            <v>113259</v>
          </cell>
        </row>
        <row r="41">
          <cell r="E41">
            <v>58286</v>
          </cell>
        </row>
        <row r="42">
          <cell r="E42">
            <v>346299</v>
          </cell>
        </row>
        <row r="43">
          <cell r="E43">
            <v>18298</v>
          </cell>
        </row>
        <row r="44">
          <cell r="E44">
            <v>310346</v>
          </cell>
        </row>
        <row r="45">
          <cell r="E45">
            <v>0</v>
          </cell>
        </row>
        <row r="46">
          <cell r="E46">
            <v>38703</v>
          </cell>
        </row>
        <row r="47">
          <cell r="E47">
            <v>26574</v>
          </cell>
        </row>
        <row r="52">
          <cell r="E52">
            <v>67900</v>
          </cell>
        </row>
        <row r="53">
          <cell r="E53">
            <v>2090016</v>
          </cell>
        </row>
        <row r="54">
          <cell r="E54">
            <v>1300189</v>
          </cell>
        </row>
        <row r="55">
          <cell r="E55">
            <v>62056</v>
          </cell>
        </row>
        <row r="56">
          <cell r="E56">
            <v>0</v>
          </cell>
        </row>
        <row r="57">
          <cell r="E57">
            <v>601501.62</v>
          </cell>
        </row>
      </sheetData>
      <sheetData sheetId="7">
        <row r="6">
          <cell r="H6">
            <v>124429000</v>
          </cell>
        </row>
        <row r="7">
          <cell r="H7">
            <v>70641810</v>
          </cell>
        </row>
        <row r="8">
          <cell r="H8">
            <v>0</v>
          </cell>
        </row>
        <row r="10">
          <cell r="H10">
            <v>3858945.55</v>
          </cell>
        </row>
        <row r="11">
          <cell r="H11">
            <v>2886765.49</v>
          </cell>
        </row>
        <row r="12">
          <cell r="H12">
            <v>0</v>
          </cell>
        </row>
        <row r="13">
          <cell r="H13">
            <v>2396425.5099999998</v>
          </cell>
        </row>
        <row r="15">
          <cell r="H15">
            <v>29663941.800000001</v>
          </cell>
        </row>
        <row r="16">
          <cell r="H16">
            <v>96691437.200000003</v>
          </cell>
        </row>
        <row r="17">
          <cell r="H17">
            <v>22664546.530000001</v>
          </cell>
        </row>
        <row r="18">
          <cell r="H18">
            <v>3716488.5</v>
          </cell>
        </row>
        <row r="19">
          <cell r="H19">
            <v>721312</v>
          </cell>
        </row>
        <row r="20">
          <cell r="H20">
            <v>1271471</v>
          </cell>
        </row>
        <row r="21">
          <cell r="H21">
            <v>10116604.91</v>
          </cell>
        </row>
        <row r="22">
          <cell r="H22">
            <v>983886.19</v>
          </cell>
        </row>
        <row r="23">
          <cell r="H23">
            <v>1523417.4</v>
          </cell>
        </row>
        <row r="24">
          <cell r="H24">
            <v>103147546</v>
          </cell>
        </row>
        <row r="29">
          <cell r="H29">
            <v>24102273.07</v>
          </cell>
        </row>
        <row r="33">
          <cell r="H33">
            <v>160760847.99000001</v>
          </cell>
        </row>
        <row r="35">
          <cell r="H35">
            <v>12173831.779999999</v>
          </cell>
        </row>
        <row r="36">
          <cell r="H36">
            <v>8850807.870000001</v>
          </cell>
        </row>
        <row r="37">
          <cell r="H37">
            <v>11001323.49</v>
          </cell>
        </row>
        <row r="39">
          <cell r="H39">
            <v>208738.39</v>
          </cell>
        </row>
        <row r="40">
          <cell r="H40">
            <v>374213.87</v>
          </cell>
        </row>
        <row r="41">
          <cell r="H41">
            <v>482081.36</v>
          </cell>
        </row>
        <row r="42">
          <cell r="H42">
            <v>50210.5</v>
          </cell>
        </row>
        <row r="43">
          <cell r="H43">
            <v>317235.73</v>
          </cell>
        </row>
        <row r="44">
          <cell r="H44">
            <v>0</v>
          </cell>
        </row>
        <row r="45">
          <cell r="H45">
            <v>39697.17</v>
          </cell>
        </row>
        <row r="46">
          <cell r="H46">
            <v>65731.53</v>
          </cell>
        </row>
        <row r="51">
          <cell r="H51">
            <v>67900</v>
          </cell>
        </row>
        <row r="53">
          <cell r="H53">
            <v>2187607.3199999998</v>
          </cell>
        </row>
        <row r="54">
          <cell r="H54">
            <v>180614.03</v>
          </cell>
        </row>
        <row r="55">
          <cell r="H55">
            <v>0</v>
          </cell>
        </row>
        <row r="56">
          <cell r="H56">
            <v>1177410.02</v>
          </cell>
        </row>
      </sheetData>
      <sheetData sheetId="8">
        <row r="7">
          <cell r="J7">
            <v>124429000</v>
          </cell>
        </row>
      </sheetData>
      <sheetData sheetId="9">
        <row r="35">
          <cell r="I35">
            <v>26091156.670000002</v>
          </cell>
        </row>
        <row r="51">
          <cell r="G51">
            <v>0</v>
          </cell>
          <cell r="I51">
            <v>0</v>
          </cell>
        </row>
        <row r="52">
          <cell r="G52">
            <v>26025</v>
          </cell>
          <cell r="I52">
            <v>26434</v>
          </cell>
        </row>
        <row r="53">
          <cell r="G53">
            <v>85326500</v>
          </cell>
          <cell r="I53">
            <v>85326500</v>
          </cell>
        </row>
        <row r="54">
          <cell r="G54">
            <v>4161219.46</v>
          </cell>
          <cell r="I54">
            <v>5193735.08</v>
          </cell>
        </row>
        <row r="55">
          <cell r="G55">
            <v>31900</v>
          </cell>
          <cell r="I55">
            <v>31900</v>
          </cell>
        </row>
        <row r="56">
          <cell r="G56">
            <v>590111.46</v>
          </cell>
          <cell r="I56">
            <v>796399.14999999991</v>
          </cell>
        </row>
        <row r="57">
          <cell r="G57">
            <v>255003.54</v>
          </cell>
          <cell r="I57">
            <v>318018.49</v>
          </cell>
        </row>
        <row r="58">
          <cell r="G58">
            <v>0</v>
          </cell>
          <cell r="I58">
            <v>0</v>
          </cell>
        </row>
        <row r="59">
          <cell r="G59">
            <v>180021</v>
          </cell>
          <cell r="I59">
            <v>313367.01</v>
          </cell>
        </row>
        <row r="60">
          <cell r="G60">
            <v>0</v>
          </cell>
          <cell r="I60">
            <v>0</v>
          </cell>
        </row>
        <row r="61">
          <cell r="G61">
            <v>0</v>
          </cell>
          <cell r="I61">
            <v>0</v>
          </cell>
        </row>
        <row r="67">
          <cell r="I67">
            <v>3981285.62</v>
          </cell>
        </row>
        <row r="73">
          <cell r="G73">
            <v>0</v>
          </cell>
          <cell r="I73">
            <v>0</v>
          </cell>
        </row>
        <row r="74">
          <cell r="G74">
            <v>813314</v>
          </cell>
          <cell r="I74">
            <v>1887219.3599999999</v>
          </cell>
        </row>
        <row r="75">
          <cell r="G75">
            <v>3669.57</v>
          </cell>
          <cell r="I75">
            <v>3669.57</v>
          </cell>
        </row>
        <row r="79">
          <cell r="G79">
            <v>51276341.350000024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Patronato final"/>
      <sheetName val="Patronato"/>
      <sheetName val="COMPRES"/>
      <sheetName val="BAL"/>
      <sheetName val="BALCOM"/>
      <sheetName val="rdo"/>
      <sheetName val="RDOACUM"/>
      <sheetName val="mesvsmes"/>
      <sheetName val="IYE"/>
      <sheetName val="CAJA"/>
      <sheetName val="CUSTODIA"/>
      <sheetName val="balan"/>
      <sheetName val="GRAFICO"/>
      <sheetName val="COMPARATIVO GLOBAL"/>
      <sheetName val="Bajas"/>
    </sheetNames>
    <sheetDataSet>
      <sheetData sheetId="0"/>
      <sheetData sheetId="1"/>
      <sheetData sheetId="2">
        <row r="57">
          <cell r="H57">
            <v>77910609.5</v>
          </cell>
        </row>
      </sheetData>
      <sheetData sheetId="3"/>
      <sheetData sheetId="4"/>
      <sheetData sheetId="5"/>
      <sheetData sheetId="6">
        <row r="6">
          <cell r="E6">
            <v>41476000</v>
          </cell>
        </row>
        <row r="7">
          <cell r="E7">
            <v>43145804</v>
          </cell>
        </row>
        <row r="8">
          <cell r="E8">
            <v>0</v>
          </cell>
        </row>
        <row r="10">
          <cell r="E10">
            <v>1453359.47</v>
          </cell>
        </row>
        <row r="11">
          <cell r="E11">
            <v>1098772.81</v>
          </cell>
        </row>
        <row r="12">
          <cell r="E12">
            <v>14697312.960000001</v>
          </cell>
        </row>
        <row r="13">
          <cell r="E13">
            <v>3567186.46</v>
          </cell>
        </row>
        <row r="15">
          <cell r="E15">
            <v>5073143</v>
          </cell>
        </row>
        <row r="16">
          <cell r="E16">
            <v>1245562.3700000001</v>
          </cell>
        </row>
        <row r="17">
          <cell r="E17">
            <v>3936605.91</v>
          </cell>
        </row>
        <row r="18">
          <cell r="E18">
            <v>1403252.5</v>
          </cell>
        </row>
        <row r="19">
          <cell r="E19">
            <v>1620760</v>
          </cell>
        </row>
        <row r="20">
          <cell r="E20">
            <v>506744.34</v>
          </cell>
        </row>
        <row r="21">
          <cell r="E21">
            <v>2897933.59</v>
          </cell>
        </row>
        <row r="22">
          <cell r="E22">
            <v>562017.69999999995</v>
          </cell>
        </row>
        <row r="23">
          <cell r="E23">
            <v>874696.46</v>
          </cell>
        </row>
        <row r="24">
          <cell r="E24">
            <v>1428138.05</v>
          </cell>
        </row>
        <row r="29">
          <cell r="E29">
            <v>2723318.95</v>
          </cell>
        </row>
        <row r="34">
          <cell r="E34">
            <v>103330797.38</v>
          </cell>
        </row>
        <row r="35">
          <cell r="E35">
            <v>16579161.51</v>
          </cell>
        </row>
        <row r="36">
          <cell r="E36">
            <v>14402982.720000001</v>
          </cell>
        </row>
        <row r="37">
          <cell r="E37">
            <v>4263844.2300000004</v>
          </cell>
        </row>
        <row r="38">
          <cell r="E38">
            <v>4577857.67</v>
          </cell>
        </row>
        <row r="40">
          <cell r="E40">
            <v>308849.42</v>
          </cell>
        </row>
        <row r="41">
          <cell r="E41">
            <v>72588.03</v>
          </cell>
        </row>
        <row r="42">
          <cell r="E42">
            <v>629614.79</v>
          </cell>
        </row>
        <row r="43">
          <cell r="E43">
            <v>79757.63</v>
          </cell>
        </row>
        <row r="44">
          <cell r="E44">
            <v>51302.57</v>
          </cell>
        </row>
        <row r="45">
          <cell r="E45">
            <v>0</v>
          </cell>
        </row>
        <row r="46">
          <cell r="E46">
            <v>103798.44</v>
          </cell>
        </row>
        <row r="47">
          <cell r="E47">
            <v>12661.48</v>
          </cell>
        </row>
        <row r="52">
          <cell r="E52">
            <v>198300</v>
          </cell>
        </row>
        <row r="53">
          <cell r="E53">
            <v>1863690.5</v>
          </cell>
        </row>
        <row r="54">
          <cell r="E54">
            <v>792997.35</v>
          </cell>
        </row>
        <row r="55">
          <cell r="E55">
            <v>334540.88</v>
          </cell>
        </row>
        <row r="56">
          <cell r="E56">
            <v>0</v>
          </cell>
        </row>
        <row r="57">
          <cell r="E57">
            <v>566231.87</v>
          </cell>
        </row>
      </sheetData>
      <sheetData sheetId="7">
        <row r="6">
          <cell r="J6">
            <v>165905000</v>
          </cell>
        </row>
        <row r="7">
          <cell r="J7">
            <v>113787614</v>
          </cell>
        </row>
        <row r="8">
          <cell r="J8">
            <v>0</v>
          </cell>
        </row>
        <row r="10">
          <cell r="J10">
            <v>5312305.0199999996</v>
          </cell>
        </row>
        <row r="11">
          <cell r="J11">
            <v>3985538.3000000003</v>
          </cell>
        </row>
        <row r="12">
          <cell r="J12">
            <v>14697312.960000001</v>
          </cell>
        </row>
        <row r="13">
          <cell r="J13">
            <v>5963611.9699999997</v>
          </cell>
        </row>
        <row r="15">
          <cell r="J15">
            <v>34737084.799999997</v>
          </cell>
        </row>
        <row r="16">
          <cell r="J16">
            <v>97936999.570000008</v>
          </cell>
        </row>
        <row r="17">
          <cell r="J17">
            <v>26601152.440000001</v>
          </cell>
        </row>
        <row r="18">
          <cell r="J18">
            <v>5119741</v>
          </cell>
        </row>
        <row r="19">
          <cell r="J19">
            <v>2342072</v>
          </cell>
        </row>
        <row r="20">
          <cell r="J20">
            <v>1778215.34</v>
          </cell>
        </row>
        <row r="21">
          <cell r="J21">
            <v>13014538.5</v>
          </cell>
        </row>
        <row r="22">
          <cell r="J22">
            <v>1545903.89</v>
          </cell>
        </row>
        <row r="23">
          <cell r="J23">
            <v>2398113.86</v>
          </cell>
        </row>
        <row r="24">
          <cell r="J24">
            <v>104575684.05</v>
          </cell>
        </row>
        <row r="29">
          <cell r="J29">
            <v>26825592.02</v>
          </cell>
        </row>
        <row r="33">
          <cell r="J33">
            <v>264091645.37</v>
          </cell>
        </row>
        <row r="35">
          <cell r="J35">
            <v>26576814.5</v>
          </cell>
        </row>
        <row r="36">
          <cell r="J36">
            <v>13114652.100000001</v>
          </cell>
        </row>
        <row r="37">
          <cell r="J37">
            <v>15579181.16</v>
          </cell>
        </row>
        <row r="39">
          <cell r="J39">
            <v>517587.81</v>
          </cell>
        </row>
        <row r="40">
          <cell r="J40">
            <v>446801.9</v>
          </cell>
        </row>
        <row r="41">
          <cell r="J41">
            <v>1111696.1499999999</v>
          </cell>
        </row>
        <row r="42">
          <cell r="J42">
            <v>129968.13</v>
          </cell>
        </row>
        <row r="43">
          <cell r="J43">
            <v>368538.3</v>
          </cell>
        </row>
        <row r="44">
          <cell r="J44">
            <v>0</v>
          </cell>
        </row>
        <row r="45">
          <cell r="J45">
            <v>143495.60999999999</v>
          </cell>
        </row>
        <row r="46">
          <cell r="J46">
            <v>78393.009999999995</v>
          </cell>
        </row>
        <row r="51">
          <cell r="J51">
            <v>266200</v>
          </cell>
        </row>
        <row r="53">
          <cell r="J53">
            <v>2980604.67</v>
          </cell>
        </row>
        <row r="54">
          <cell r="J54">
            <v>515154.91000000003</v>
          </cell>
        </row>
        <row r="55">
          <cell r="J55">
            <v>0</v>
          </cell>
        </row>
        <row r="56">
          <cell r="J56">
            <v>1743642.8900000001</v>
          </cell>
        </row>
      </sheetData>
      <sheetData sheetId="8"/>
      <sheetData sheetId="9">
        <row r="35">
          <cell r="K35">
            <v>42670318.18</v>
          </cell>
        </row>
        <row r="51">
          <cell r="I51">
            <v>0</v>
          </cell>
          <cell r="K51">
            <v>0</v>
          </cell>
        </row>
        <row r="52">
          <cell r="I52">
            <v>40554.5</v>
          </cell>
          <cell r="K52">
            <v>66988.5</v>
          </cell>
        </row>
        <row r="53">
          <cell r="I53">
            <v>0</v>
          </cell>
          <cell r="K53">
            <v>85326500</v>
          </cell>
        </row>
        <row r="54">
          <cell r="I54">
            <v>6698380.1800000006</v>
          </cell>
          <cell r="K54">
            <v>11892115.260000002</v>
          </cell>
        </row>
        <row r="55">
          <cell r="I55">
            <v>0</v>
          </cell>
          <cell r="K55">
            <v>31900</v>
          </cell>
        </row>
        <row r="56">
          <cell r="I56">
            <v>848839.26</v>
          </cell>
          <cell r="K56">
            <v>1645238.41</v>
          </cell>
        </row>
        <row r="57">
          <cell r="I57">
            <v>219456.83</v>
          </cell>
          <cell r="K57">
            <v>537475.31999999995</v>
          </cell>
        </row>
        <row r="58">
          <cell r="I58">
            <v>0</v>
          </cell>
          <cell r="K58">
            <v>0</v>
          </cell>
        </row>
        <row r="59">
          <cell r="I59">
            <v>658173.23</v>
          </cell>
          <cell r="K59">
            <v>971540.24</v>
          </cell>
        </row>
        <row r="60">
          <cell r="I60">
            <v>0</v>
          </cell>
          <cell r="K60">
            <v>0</v>
          </cell>
        </row>
        <row r="61">
          <cell r="I61">
            <v>0</v>
          </cell>
          <cell r="K61">
            <v>0</v>
          </cell>
        </row>
        <row r="67">
          <cell r="K67">
            <v>5844976.1200000001</v>
          </cell>
        </row>
        <row r="73">
          <cell r="I73">
            <v>14697312.959999999</v>
          </cell>
          <cell r="K73">
            <v>14697312.959999999</v>
          </cell>
        </row>
        <row r="74">
          <cell r="I74">
            <v>1725056.75</v>
          </cell>
          <cell r="K74">
            <v>3612276.11</v>
          </cell>
        </row>
        <row r="75">
          <cell r="K75">
            <v>3669.57</v>
          </cell>
        </row>
        <row r="79">
          <cell r="I79">
            <v>-50792779.510000005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6"/>
  <sheetViews>
    <sheetView zoomScale="115" zoomScaleNormal="115" workbookViewId="0">
      <pane xSplit="3" ySplit="6" topLeftCell="D70" activePane="bottomRight" state="frozen"/>
      <selection pane="topRight" activeCell="D1" sqref="D1"/>
      <selection pane="bottomLeft" activeCell="A7" sqref="A7"/>
      <selection pane="bottomRight" activeCell="F80" sqref="F80"/>
    </sheetView>
  </sheetViews>
  <sheetFormatPr baseColWidth="10" defaultRowHeight="12.75" x14ac:dyDescent="0.2"/>
  <cols>
    <col min="1" max="1" width="1.7109375" style="43" customWidth="1"/>
    <col min="2" max="2" width="2" style="44" customWidth="1"/>
    <col min="3" max="3" width="32.5703125" style="44" bestFit="1" customWidth="1"/>
    <col min="4" max="4" width="13.85546875" style="44" bestFit="1" customWidth="1"/>
    <col min="5" max="5" width="14.42578125" style="44" bestFit="1" customWidth="1"/>
    <col min="6" max="6" width="13.5703125" style="44" customWidth="1"/>
    <col min="7" max="7" width="2.5703125" hidden="1" customWidth="1"/>
    <col min="8" max="8" width="14.85546875" hidden="1" customWidth="1"/>
    <col min="9" max="9" width="15" hidden="1" customWidth="1"/>
    <col min="10" max="10" width="13.85546875" hidden="1" customWidth="1"/>
    <col min="11" max="11" width="9.5703125" customWidth="1"/>
  </cols>
  <sheetData>
    <row r="1" spans="1:12" ht="18" x14ac:dyDescent="0.25">
      <c r="A1" s="1" t="s">
        <v>0</v>
      </c>
      <c r="B1" s="2"/>
      <c r="C1" s="2"/>
      <c r="D1" s="2"/>
      <c r="E1" s="2"/>
      <c r="F1" s="3"/>
      <c r="G1" s="4"/>
      <c r="H1" s="4"/>
      <c r="I1" s="4"/>
      <c r="J1" s="5"/>
    </row>
    <row r="2" spans="1:12" ht="15.75" x14ac:dyDescent="0.25">
      <c r="A2" s="6" t="s">
        <v>1</v>
      </c>
      <c r="B2" s="7"/>
      <c r="C2" s="7"/>
      <c r="D2" s="7"/>
      <c r="E2" s="7"/>
      <c r="F2" s="8"/>
      <c r="G2" s="9"/>
      <c r="H2" s="9"/>
      <c r="I2" s="9"/>
      <c r="J2" s="10"/>
    </row>
    <row r="3" spans="1:12" ht="16.5" thickBot="1" x14ac:dyDescent="0.3">
      <c r="A3" s="11" t="s">
        <v>2</v>
      </c>
      <c r="B3" s="12"/>
      <c r="C3" s="12"/>
      <c r="D3" s="12"/>
      <c r="E3" s="12"/>
      <c r="F3" s="13"/>
      <c r="G3" s="14"/>
      <c r="H3" s="14"/>
      <c r="I3" s="14"/>
      <c r="J3" s="15"/>
    </row>
    <row r="4" spans="1:12" ht="13.5" thickBot="1" x14ac:dyDescent="0.25">
      <c r="A4" s="16"/>
      <c r="B4" s="17"/>
      <c r="C4" s="17"/>
      <c r="D4" s="18"/>
      <c r="E4" s="18"/>
      <c r="F4" s="19"/>
      <c r="G4" s="20"/>
      <c r="H4" s="18"/>
      <c r="I4" s="18"/>
      <c r="J4" s="19"/>
    </row>
    <row r="5" spans="1:12" ht="13.5" thickBot="1" x14ac:dyDescent="0.25">
      <c r="A5" s="21"/>
      <c r="B5" s="22"/>
      <c r="C5" s="23"/>
      <c r="D5" s="24" t="s">
        <v>3</v>
      </c>
      <c r="E5" s="25"/>
      <c r="F5" s="26"/>
      <c r="G5" s="27"/>
      <c r="H5" s="24" t="s">
        <v>4</v>
      </c>
      <c r="I5" s="25"/>
      <c r="J5" s="26"/>
    </row>
    <row r="6" spans="1:12" x14ac:dyDescent="0.2">
      <c r="A6" s="28"/>
      <c r="B6" s="29"/>
      <c r="C6" s="30"/>
      <c r="D6" s="31" t="s">
        <v>5</v>
      </c>
      <c r="E6" s="32" t="s">
        <v>6</v>
      </c>
      <c r="F6" s="33" t="s">
        <v>7</v>
      </c>
      <c r="G6" s="34"/>
      <c r="H6" s="31" t="s">
        <v>5</v>
      </c>
      <c r="I6" s="32" t="s">
        <v>6</v>
      </c>
      <c r="J6" s="35" t="s">
        <v>7</v>
      </c>
    </row>
    <row r="7" spans="1:12" x14ac:dyDescent="0.2">
      <c r="A7" s="36" t="s">
        <v>8</v>
      </c>
      <c r="B7" s="37"/>
      <c r="C7" s="38"/>
      <c r="D7" s="39"/>
      <c r="E7" s="40"/>
      <c r="F7" s="41"/>
      <c r="G7" s="34"/>
      <c r="H7" s="39"/>
      <c r="I7" s="40"/>
      <c r="J7" s="42"/>
    </row>
    <row r="8" spans="1:12" x14ac:dyDescent="0.2">
      <c r="A8" s="43" t="s">
        <v>9</v>
      </c>
      <c r="C8" s="45"/>
      <c r="D8" s="46">
        <f>+[1]Hoja2!$AF$4</f>
        <v>82953000</v>
      </c>
      <c r="E8" s="47">
        <f>SUM([2]rdo!E6)</f>
        <v>0</v>
      </c>
      <c r="F8" s="48">
        <f>+E8-D8</f>
        <v>-82953000</v>
      </c>
      <c r="G8" s="34"/>
      <c r="H8" s="49">
        <f>+I8</f>
        <v>0</v>
      </c>
      <c r="I8" s="47">
        <f>+[2]RDOACUM!H6</f>
        <v>0</v>
      </c>
      <c r="J8" s="48">
        <f>+I8-H8</f>
        <v>0</v>
      </c>
    </row>
    <row r="9" spans="1:12" x14ac:dyDescent="0.2">
      <c r="A9" s="43" t="s">
        <v>10</v>
      </c>
      <c r="C9" s="45"/>
      <c r="D9" s="50">
        <f>+[1]Hoja2!$AF$6</f>
        <v>56894150</v>
      </c>
      <c r="E9" s="51">
        <f>SUM([2]rdo!E7)</f>
        <v>56894150</v>
      </c>
      <c r="F9" s="52">
        <f>+E9-D9</f>
        <v>0</v>
      </c>
      <c r="G9" s="34"/>
      <c r="H9" s="53">
        <f>+I9</f>
        <v>56894150</v>
      </c>
      <c r="I9" s="40">
        <f>+[2]RDOACUM!H7</f>
        <v>56894150</v>
      </c>
      <c r="J9" s="52">
        <f>+I9-H9</f>
        <v>0</v>
      </c>
    </row>
    <row r="10" spans="1:12" x14ac:dyDescent="0.2">
      <c r="A10" s="43" t="s">
        <v>11</v>
      </c>
      <c r="C10" s="45"/>
      <c r="D10" s="54"/>
      <c r="E10" s="55">
        <f>SUM([2]rdo!E8)</f>
        <v>0</v>
      </c>
      <c r="F10" s="56">
        <f>+E10-D10</f>
        <v>0</v>
      </c>
      <c r="G10" s="57"/>
      <c r="H10" s="54">
        <f>+I10</f>
        <v>0</v>
      </c>
      <c r="I10" s="55">
        <f>+[2]RDOACUM!H8</f>
        <v>0</v>
      </c>
      <c r="J10" s="52">
        <f>+I10-H10</f>
        <v>0</v>
      </c>
    </row>
    <row r="11" spans="1:12" x14ac:dyDescent="0.2">
      <c r="B11" s="29" t="s">
        <v>12</v>
      </c>
      <c r="C11" s="45"/>
      <c r="D11" s="58">
        <f>SUM(D8:D10)</f>
        <v>139847150</v>
      </c>
      <c r="E11" s="59">
        <f>SUM(E8:E10)</f>
        <v>56894150</v>
      </c>
      <c r="F11" s="60">
        <f>+D11-E11</f>
        <v>82953000</v>
      </c>
      <c r="G11" s="34"/>
      <c r="H11" s="58">
        <f>SUM(H8:H10)</f>
        <v>56894150</v>
      </c>
      <c r="I11" s="59">
        <f>+I8+I9+I10</f>
        <v>56894150</v>
      </c>
      <c r="J11" s="60">
        <f t="shared" ref="J11:J16" si="0">SUM(H11-I11)</f>
        <v>0</v>
      </c>
      <c r="L11" s="61"/>
    </row>
    <row r="12" spans="1:12" x14ac:dyDescent="0.2">
      <c r="A12" s="43" t="s">
        <v>13</v>
      </c>
      <c r="C12" s="45"/>
      <c r="D12" s="62">
        <f>+E12</f>
        <v>2387080.5499999998</v>
      </c>
      <c r="E12" s="47">
        <f>SUM([2]rdo!E10)</f>
        <v>2387080.5499999998</v>
      </c>
      <c r="F12" s="52">
        <f>+E12-D12</f>
        <v>0</v>
      </c>
      <c r="G12" s="34"/>
      <c r="H12" s="62">
        <f>+I12</f>
        <v>2387080.5499999998</v>
      </c>
      <c r="I12" s="47">
        <f>+[2]RDOACUM!H10</f>
        <v>2387080.5499999998</v>
      </c>
      <c r="J12" s="48">
        <f t="shared" si="0"/>
        <v>0</v>
      </c>
    </row>
    <row r="13" spans="1:12" x14ac:dyDescent="0.2">
      <c r="A13" s="43" t="s">
        <v>14</v>
      </c>
      <c r="C13" s="45"/>
      <c r="D13" s="39">
        <f>+E13</f>
        <v>1249006.49</v>
      </c>
      <c r="E13" s="40">
        <f>SUM([2]rdo!E11)</f>
        <v>1249006.49</v>
      </c>
      <c r="F13" s="52">
        <f>+E13-D13</f>
        <v>0</v>
      </c>
      <c r="G13" s="34"/>
      <c r="H13" s="39">
        <f>+I13</f>
        <v>1249006.49</v>
      </c>
      <c r="I13" s="40">
        <f>+[2]RDOACUM!H11</f>
        <v>1249006.49</v>
      </c>
      <c r="J13" s="56">
        <f t="shared" si="0"/>
        <v>0</v>
      </c>
    </row>
    <row r="14" spans="1:12" x14ac:dyDescent="0.2">
      <c r="A14" s="43" t="s">
        <v>15</v>
      </c>
      <c r="C14" s="45"/>
      <c r="D14" s="63">
        <f>+E14</f>
        <v>0</v>
      </c>
      <c r="E14" s="51">
        <f>SUM([2]rdo!E12)</f>
        <v>0</v>
      </c>
      <c r="F14" s="52">
        <f>+E14-D14</f>
        <v>0</v>
      </c>
      <c r="G14" s="34"/>
      <c r="H14" s="54">
        <f>+I14</f>
        <v>0</v>
      </c>
      <c r="I14" s="55">
        <f>+[2]RDOACUM!H12</f>
        <v>0</v>
      </c>
      <c r="J14" s="56">
        <f t="shared" si="0"/>
        <v>0</v>
      </c>
    </row>
    <row r="15" spans="1:12" x14ac:dyDescent="0.2">
      <c r="A15" s="43" t="s">
        <v>16</v>
      </c>
      <c r="C15" s="45"/>
      <c r="D15" s="39">
        <f>+E15</f>
        <v>1335513.51</v>
      </c>
      <c r="E15" s="40">
        <f>SUM([2]rdo!E13)</f>
        <v>1335513.51</v>
      </c>
      <c r="F15" s="52">
        <f>+E15-D15</f>
        <v>0</v>
      </c>
      <c r="G15" s="34"/>
      <c r="H15" s="39">
        <f>+I15</f>
        <v>1335513.51</v>
      </c>
      <c r="I15" s="40">
        <f>+[2]RDOACUM!H13</f>
        <v>1335513.51</v>
      </c>
      <c r="J15" s="56">
        <f t="shared" si="0"/>
        <v>0</v>
      </c>
    </row>
    <row r="16" spans="1:12" x14ac:dyDescent="0.2">
      <c r="B16" s="29" t="s">
        <v>17</v>
      </c>
      <c r="C16" s="45"/>
      <c r="D16" s="58">
        <f>SUM(D12:D15)</f>
        <v>4971600.55</v>
      </c>
      <c r="E16" s="59">
        <f>SUM(E12:E15)</f>
        <v>4971600.55</v>
      </c>
      <c r="F16" s="60">
        <f>+D16-E16</f>
        <v>0</v>
      </c>
      <c r="G16" s="34"/>
      <c r="H16" s="58">
        <f>SUM(H12:H15)</f>
        <v>4971600.55</v>
      </c>
      <c r="I16" s="59">
        <f>+I12+I13+I14+I15</f>
        <v>4971600.55</v>
      </c>
      <c r="J16" s="60">
        <f t="shared" si="0"/>
        <v>0</v>
      </c>
    </row>
    <row r="17" spans="1:11" x14ac:dyDescent="0.2">
      <c r="A17" s="43" t="s">
        <v>18</v>
      </c>
      <c r="C17" s="45"/>
      <c r="D17" s="62">
        <f>+[1]Hoja2!$AF$14</f>
        <v>12032160.560684448</v>
      </c>
      <c r="E17" s="47">
        <f>SUM([2]rdo!E15)</f>
        <v>22921324.800000001</v>
      </c>
      <c r="F17" s="52">
        <f>+E17-D17</f>
        <v>10889164.239315553</v>
      </c>
      <c r="G17" s="34"/>
      <c r="H17" s="62"/>
      <c r="I17" s="47">
        <f>+[2]RDOACUM!H15</f>
        <v>22921324.800000001</v>
      </c>
      <c r="J17" s="48">
        <f>+I17-H17</f>
        <v>22921324.800000001</v>
      </c>
    </row>
    <row r="18" spans="1:11" x14ac:dyDescent="0.2">
      <c r="A18" s="43" t="s">
        <v>19</v>
      </c>
      <c r="C18" s="45"/>
      <c r="D18" s="63">
        <f>+[1]Hoja2!$AF$15</f>
        <v>73627739.168043762</v>
      </c>
      <c r="E18" s="40">
        <f>SUM([2]rdo!E16)</f>
        <v>89411381.200000003</v>
      </c>
      <c r="F18" s="52">
        <f>+E18-D18</f>
        <v>15783642.031956241</v>
      </c>
      <c r="G18" s="34"/>
      <c r="H18" s="39"/>
      <c r="I18" s="40">
        <f>+[2]RDOACUM!H16</f>
        <v>89411381.200000003</v>
      </c>
      <c r="J18" s="52">
        <f>+I18-H18</f>
        <v>89411381.200000003</v>
      </c>
    </row>
    <row r="19" spans="1:11" x14ac:dyDescent="0.2">
      <c r="A19" s="43" t="s">
        <v>20</v>
      </c>
      <c r="C19" s="45"/>
      <c r="D19" s="63">
        <f>+[1]Hoja2!$AF$16</f>
        <v>15256726.783792641</v>
      </c>
      <c r="E19" s="40">
        <f>SUM([2]rdo!E17)+[2]rdo!E18</f>
        <v>18261295.030000001</v>
      </c>
      <c r="F19" s="52">
        <f t="shared" ref="F19:F24" si="1">+E19-D19</f>
        <v>3004568.2462073602</v>
      </c>
      <c r="G19" s="34"/>
      <c r="H19" s="39"/>
      <c r="I19" s="40">
        <f>+[2]RDOACUM!H17+[2]RDOACUM!H18</f>
        <v>18261295.030000001</v>
      </c>
      <c r="J19" s="52">
        <f t="shared" ref="J19:J24" si="2">+I19-H19</f>
        <v>18261295.030000001</v>
      </c>
    </row>
    <row r="20" spans="1:11" x14ac:dyDescent="0.2">
      <c r="A20" s="43" t="s">
        <v>21</v>
      </c>
      <c r="C20" s="45"/>
      <c r="D20" s="63">
        <f>+[1]Hoja2!$AF$17</f>
        <v>186757.39819081326</v>
      </c>
      <c r="E20" s="40">
        <f>SUM([2]rdo!E19)</f>
        <v>276886</v>
      </c>
      <c r="F20" s="52">
        <f t="shared" si="1"/>
        <v>90128.601809186745</v>
      </c>
      <c r="G20" s="34"/>
      <c r="H20" s="39"/>
      <c r="I20" s="40">
        <f>+[2]RDOACUM!H19</f>
        <v>276886</v>
      </c>
      <c r="J20" s="52">
        <f t="shared" si="2"/>
        <v>276886</v>
      </c>
      <c r="K20" s="64"/>
    </row>
    <row r="21" spans="1:11" x14ac:dyDescent="0.2">
      <c r="A21" s="43" t="s">
        <v>22</v>
      </c>
      <c r="C21" s="45"/>
      <c r="D21" s="63">
        <f>+[1]Hoja2!$AF$18</f>
        <v>190805.38854400293</v>
      </c>
      <c r="E21" s="40">
        <f>SUM([2]rdo!E20)</f>
        <v>541979</v>
      </c>
      <c r="F21" s="52">
        <f t="shared" si="1"/>
        <v>351173.6114559971</v>
      </c>
      <c r="G21" s="34"/>
      <c r="H21" s="39"/>
      <c r="I21" s="40">
        <f>+[2]RDOACUM!H20</f>
        <v>541979</v>
      </c>
      <c r="J21" s="52">
        <f t="shared" si="2"/>
        <v>541979</v>
      </c>
    </row>
    <row r="22" spans="1:11" x14ac:dyDescent="0.2">
      <c r="A22" s="43" t="s">
        <v>23</v>
      </c>
      <c r="C22" s="45"/>
      <c r="D22" s="63">
        <f>+[1]Hoja2!$AF$19</f>
        <v>1771717.272629844</v>
      </c>
      <c r="E22" s="40">
        <f>SUM([2]rdo!E21)</f>
        <v>1747292.91</v>
      </c>
      <c r="F22" s="52">
        <f t="shared" si="1"/>
        <v>-24424.362629844109</v>
      </c>
      <c r="G22" s="34"/>
      <c r="H22" s="39"/>
      <c r="I22" s="40">
        <f>+[2]RDOACUM!H21</f>
        <v>1747292.91</v>
      </c>
      <c r="J22" s="52">
        <f t="shared" si="2"/>
        <v>1747292.91</v>
      </c>
    </row>
    <row r="23" spans="1:11" x14ac:dyDescent="0.2">
      <c r="A23" s="43" t="s">
        <v>24</v>
      </c>
      <c r="C23" s="45"/>
      <c r="D23" s="63">
        <f>+[1]Hoja2!$AF$20</f>
        <v>315505.0757422148</v>
      </c>
      <c r="E23" s="40">
        <f>SUM([2]rdo!E22)</f>
        <v>380982.19</v>
      </c>
      <c r="F23" s="52">
        <f t="shared" si="1"/>
        <v>65477.114257785201</v>
      </c>
      <c r="G23" s="34"/>
      <c r="H23" s="39"/>
      <c r="I23" s="40">
        <f>+[2]RDOACUM!H22</f>
        <v>380982.19</v>
      </c>
      <c r="J23" s="52">
        <f t="shared" si="2"/>
        <v>380982.19</v>
      </c>
    </row>
    <row r="24" spans="1:11" x14ac:dyDescent="0.2">
      <c r="A24" s="43" t="s">
        <v>25</v>
      </c>
      <c r="C24" s="45"/>
      <c r="D24" s="63">
        <f>+[1]Hoja2!$AF$21</f>
        <v>532686.1311473822</v>
      </c>
      <c r="E24" s="40">
        <f>SUM([2]rdo!E23)</f>
        <v>1046101.4</v>
      </c>
      <c r="F24" s="52">
        <f t="shared" si="1"/>
        <v>513415.26885261782</v>
      </c>
      <c r="G24" s="34"/>
      <c r="H24" s="39"/>
      <c r="I24" s="40">
        <f>+[2]RDOACUM!H23</f>
        <v>1046101.4</v>
      </c>
      <c r="J24" s="52">
        <f t="shared" si="2"/>
        <v>1046101.4</v>
      </c>
    </row>
    <row r="25" spans="1:11" x14ac:dyDescent="0.2">
      <c r="A25" s="43" t="s">
        <v>26</v>
      </c>
      <c r="C25" s="45"/>
      <c r="D25" s="65">
        <f>+[1]Hoja2!$AF$22</f>
        <v>3141091.656696049</v>
      </c>
      <c r="E25" s="66">
        <f>SUM([2]rdo!E24)</f>
        <v>4693649</v>
      </c>
      <c r="F25" s="67">
        <f>+E25-D25</f>
        <v>1552557.343303951</v>
      </c>
      <c r="G25" s="68"/>
      <c r="H25" s="53"/>
      <c r="I25" s="40">
        <f>+[2]RDOACUM!H24</f>
        <v>4693649</v>
      </c>
      <c r="J25" s="52">
        <f>+I25-H25</f>
        <v>4693649</v>
      </c>
    </row>
    <row r="26" spans="1:11" x14ac:dyDescent="0.2">
      <c r="B26" s="29" t="s">
        <v>27</v>
      </c>
      <c r="C26" s="45"/>
      <c r="D26" s="58">
        <f>SUM(D17:D25)</f>
        <v>107055189.43547116</v>
      </c>
      <c r="E26" s="59">
        <f>SUM(E17:E25)</f>
        <v>139280891.53</v>
      </c>
      <c r="F26" s="60">
        <f>+D26-E26</f>
        <v>-32225702.094528839</v>
      </c>
      <c r="G26" s="34"/>
      <c r="H26" s="58">
        <f>SUM(H17:H25)</f>
        <v>0</v>
      </c>
      <c r="I26" s="59">
        <f>SUM(I17:I25)</f>
        <v>139280891.53</v>
      </c>
      <c r="J26" s="69">
        <f>SUM(H26-I26)</f>
        <v>-139280891.53</v>
      </c>
    </row>
    <row r="27" spans="1:11" x14ac:dyDescent="0.2">
      <c r="C27" s="30" t="s">
        <v>28</v>
      </c>
      <c r="D27" s="70">
        <f>SUM(D26,D16,D11)</f>
        <v>251873939.98547116</v>
      </c>
      <c r="E27" s="71">
        <f>SUM(E26,E16,E11)</f>
        <v>201146642.08000001</v>
      </c>
      <c r="F27" s="72">
        <f>+D27-E27</f>
        <v>50727297.905471146</v>
      </c>
      <c r="G27" s="34"/>
      <c r="H27" s="70">
        <f>SUM(H26,H16,H11)</f>
        <v>61865750.549999997</v>
      </c>
      <c r="I27" s="71">
        <f>SUM(I26,I16,I11)</f>
        <v>201146642.08000001</v>
      </c>
      <c r="J27" s="72">
        <f>SUM(H27-I27)</f>
        <v>-139280891.53000003</v>
      </c>
    </row>
    <row r="28" spans="1:11" x14ac:dyDescent="0.2">
      <c r="C28" s="30"/>
      <c r="D28" s="73"/>
      <c r="E28" s="74"/>
      <c r="F28" s="75"/>
      <c r="G28" s="34"/>
      <c r="H28" s="73"/>
      <c r="I28" s="74"/>
      <c r="J28" s="75"/>
    </row>
    <row r="29" spans="1:11" x14ac:dyDescent="0.2">
      <c r="B29" s="44" t="s">
        <v>29</v>
      </c>
      <c r="C29" s="30"/>
      <c r="D29" s="76">
        <f>+[1]Hoja2!$AF$26</f>
        <v>16014889.541474454</v>
      </c>
      <c r="E29" s="77">
        <f>SUM([2]rdo!E29)</f>
        <v>21045198.07</v>
      </c>
      <c r="F29" s="78">
        <f>+E29-D29</f>
        <v>5030308.5285255462</v>
      </c>
      <c r="G29" s="34"/>
      <c r="H29" s="79"/>
      <c r="I29" s="77">
        <f>+[2]RDOACUM!H29</f>
        <v>21045198.07</v>
      </c>
      <c r="J29" s="78">
        <f>+I29-H29</f>
        <v>21045198.07</v>
      </c>
    </row>
    <row r="30" spans="1:11" x14ac:dyDescent="0.2">
      <c r="C30" s="30" t="s">
        <v>30</v>
      </c>
      <c r="D30" s="70">
        <f>SUM(D27-D29)</f>
        <v>235859050.4439967</v>
      </c>
      <c r="E30" s="71">
        <f>SUM(E27-E29)</f>
        <v>180101444.01000002</v>
      </c>
      <c r="F30" s="72">
        <f>SUM(F27-F29)</f>
        <v>45696989.3769456</v>
      </c>
      <c r="G30" s="34"/>
      <c r="H30" s="70">
        <f>SUM(H27-H29)</f>
        <v>61865750.549999997</v>
      </c>
      <c r="I30" s="71">
        <f>SUM(I27-I29)</f>
        <v>180101444.01000002</v>
      </c>
      <c r="J30" s="72">
        <f>+H30-I30</f>
        <v>-118235693.46000002</v>
      </c>
    </row>
    <row r="31" spans="1:11" x14ac:dyDescent="0.2">
      <c r="A31" s="80" t="s">
        <v>31</v>
      </c>
      <c r="C31" s="45"/>
      <c r="D31" s="39"/>
      <c r="E31" s="81"/>
      <c r="F31" s="41"/>
      <c r="G31" s="34"/>
      <c r="H31" s="39"/>
      <c r="I31" s="40"/>
      <c r="J31" s="42"/>
    </row>
    <row r="32" spans="1:11" x14ac:dyDescent="0.2">
      <c r="A32" s="36" t="s">
        <v>32</v>
      </c>
      <c r="B32" s="82"/>
      <c r="C32" s="83"/>
      <c r="D32" s="39"/>
      <c r="E32" s="40"/>
      <c r="F32" s="41"/>
      <c r="G32" s="34"/>
      <c r="H32" s="39"/>
      <c r="I32" s="40"/>
      <c r="J32" s="42"/>
    </row>
    <row r="33" spans="1:10" x14ac:dyDescent="0.2">
      <c r="A33" s="43" t="s">
        <v>33</v>
      </c>
      <c r="C33" s="45"/>
      <c r="D33" s="84">
        <f>+[1]Hoja2!$AF$30</f>
        <v>78339039.40137662</v>
      </c>
      <c r="E33" s="85">
        <f>SUM([2]rdo!E34)</f>
        <v>80082416.989999995</v>
      </c>
      <c r="F33" s="86">
        <f>+E33-D33</f>
        <v>1743377.5886233747</v>
      </c>
      <c r="G33" s="34"/>
      <c r="H33" s="49"/>
      <c r="I33" s="47">
        <f>+[2]RDOACUM!H33</f>
        <v>80082416.989999995</v>
      </c>
      <c r="J33" s="87">
        <f>+I33-H33</f>
        <v>80082416.989999995</v>
      </c>
    </row>
    <row r="34" spans="1:10" x14ac:dyDescent="0.2">
      <c r="A34" s="43" t="s">
        <v>34</v>
      </c>
      <c r="C34" s="45"/>
      <c r="D34" s="88">
        <f>+[1]Hoja2!$AF$31</f>
        <v>5472868.0453610001</v>
      </c>
      <c r="E34" s="66">
        <f>SUM([2]rdo!E35)-[2]Bajas!B10-[2]Bajas!E10</f>
        <v>8329110.6199999992</v>
      </c>
      <c r="F34" s="67">
        <f>+E34-D34</f>
        <v>2856242.5746389991</v>
      </c>
      <c r="G34" s="68"/>
      <c r="H34" s="53"/>
      <c r="I34" s="40">
        <f>+[2]IYE!G35</f>
        <v>8329110.6699999999</v>
      </c>
      <c r="J34" s="89">
        <f>+I34-H34</f>
        <v>8329110.6699999999</v>
      </c>
    </row>
    <row r="35" spans="1:10" x14ac:dyDescent="0.2">
      <c r="A35" s="43" t="s">
        <v>35</v>
      </c>
      <c r="C35" s="45"/>
      <c r="D35" s="88">
        <f>+[1]Hoja2!$AF$32</f>
        <v>3264754.5381546728</v>
      </c>
      <c r="E35" s="66">
        <f>SUM([2]rdo!E36)</f>
        <v>4140625.78</v>
      </c>
      <c r="F35" s="67">
        <f t="shared" ref="F35:F37" si="3">+E35-D35</f>
        <v>875871.24184532696</v>
      </c>
      <c r="G35" s="68"/>
      <c r="H35" s="53"/>
      <c r="I35" s="40">
        <f>+[2]RDOACUM!H35</f>
        <v>4140625.78</v>
      </c>
      <c r="J35" s="89">
        <f t="shared" ref="J35:J37" si="4">+I35-H35</f>
        <v>4140625.78</v>
      </c>
    </row>
    <row r="36" spans="1:10" x14ac:dyDescent="0.2">
      <c r="A36" s="43" t="s">
        <v>36</v>
      </c>
      <c r="C36" s="45"/>
      <c r="D36" s="88">
        <f>+[1]Hoja2!$AF$33</f>
        <v>1664308.5872686405</v>
      </c>
      <c r="E36" s="66">
        <f>SUM([2]rdo!E37)</f>
        <v>3257833.87</v>
      </c>
      <c r="F36" s="67">
        <f t="shared" si="3"/>
        <v>1593525.2827313596</v>
      </c>
      <c r="G36" s="68"/>
      <c r="H36" s="53"/>
      <c r="I36" s="40">
        <f>+[2]RDOACUM!H36</f>
        <v>3257833.87</v>
      </c>
      <c r="J36" s="89">
        <f t="shared" si="4"/>
        <v>3257833.87</v>
      </c>
    </row>
    <row r="37" spans="1:10" x14ac:dyDescent="0.2">
      <c r="A37" s="43" t="s">
        <v>37</v>
      </c>
      <c r="C37" s="45"/>
      <c r="D37" s="88">
        <f>+[1]Hoja2!$AF$34</f>
        <v>2855912.3629074013</v>
      </c>
      <c r="E37" s="66">
        <f>SUM([2]rdo!E38)</f>
        <v>255632.49</v>
      </c>
      <c r="F37" s="67">
        <f t="shared" si="3"/>
        <v>-2600279.8729074011</v>
      </c>
      <c r="G37" s="68"/>
      <c r="H37" s="53"/>
      <c r="I37" s="40">
        <f>+[2]RDOACUM!H37</f>
        <v>255632.49</v>
      </c>
      <c r="J37" s="89">
        <f t="shared" si="4"/>
        <v>255632.49</v>
      </c>
    </row>
    <row r="38" spans="1:10" x14ac:dyDescent="0.2">
      <c r="A38" s="43" t="s">
        <v>38</v>
      </c>
      <c r="B38" s="90"/>
      <c r="C38" s="90"/>
      <c r="D38" s="91">
        <v>0</v>
      </c>
      <c r="E38" s="92">
        <v>0</v>
      </c>
      <c r="F38" s="93">
        <f>+E38-D38</f>
        <v>0</v>
      </c>
      <c r="H38" s="91"/>
      <c r="I38" s="92">
        <v>0</v>
      </c>
      <c r="J38" s="52">
        <f t="shared" ref="J38:J39" si="5">SUM(H38-I38)</f>
        <v>0</v>
      </c>
    </row>
    <row r="39" spans="1:10" x14ac:dyDescent="0.2">
      <c r="B39" s="29" t="s">
        <v>39</v>
      </c>
      <c r="C39" s="45"/>
      <c r="D39" s="58">
        <f>SUM(D33:D38)</f>
        <v>91596882.935068324</v>
      </c>
      <c r="E39" s="59">
        <f>SUM(E33:E38)</f>
        <v>96065619.75</v>
      </c>
      <c r="F39" s="60">
        <f t="shared" ref="F39:F75" si="6">SUM(D39-E39)</f>
        <v>-4468736.8149316758</v>
      </c>
      <c r="G39" s="34"/>
      <c r="H39" s="58">
        <f>SUM(H33:H38)</f>
        <v>0</v>
      </c>
      <c r="I39" s="59">
        <f>SUM(I33:I38)</f>
        <v>96065619.799999997</v>
      </c>
      <c r="J39" s="94">
        <f t="shared" si="5"/>
        <v>-96065619.799999997</v>
      </c>
    </row>
    <row r="40" spans="1:10" x14ac:dyDescent="0.2">
      <c r="A40" s="43" t="s">
        <v>40</v>
      </c>
      <c r="C40" s="45"/>
      <c r="D40" s="84">
        <v>73292</v>
      </c>
      <c r="E40" s="95">
        <f>SUM([2]rdo!E40)</f>
        <v>95479.39</v>
      </c>
      <c r="F40" s="86">
        <f>+E40-D40</f>
        <v>22187.39</v>
      </c>
      <c r="G40" s="34"/>
      <c r="H40" s="62">
        <v>0</v>
      </c>
      <c r="I40" s="47">
        <f>+[2]RDOACUM!H39</f>
        <v>95479.39</v>
      </c>
      <c r="J40" s="87">
        <f>+I40-H40</f>
        <v>95479.39</v>
      </c>
    </row>
    <row r="41" spans="1:10" x14ac:dyDescent="0.2">
      <c r="A41" s="43" t="s">
        <v>41</v>
      </c>
      <c r="C41" s="45"/>
      <c r="D41" s="39">
        <v>68167</v>
      </c>
      <c r="E41" s="40">
        <f>SUM([2]rdo!E41)</f>
        <v>315927.87</v>
      </c>
      <c r="F41" s="52">
        <f>+E41-D41</f>
        <v>247760.87</v>
      </c>
      <c r="G41" s="34"/>
      <c r="H41" s="39">
        <v>0</v>
      </c>
      <c r="I41" s="40">
        <f>+[2]RDOACUM!H40</f>
        <v>315927.87</v>
      </c>
      <c r="J41" s="89">
        <f>+I41-H41</f>
        <v>315927.87</v>
      </c>
    </row>
    <row r="42" spans="1:10" x14ac:dyDescent="0.2">
      <c r="A42" s="43" t="s">
        <v>42</v>
      </c>
      <c r="C42" s="45"/>
      <c r="D42" s="39">
        <v>208243</v>
      </c>
      <c r="E42" s="40">
        <f>SUM([2]rdo!E42)</f>
        <v>135782.35999999999</v>
      </c>
      <c r="F42" s="52">
        <f t="shared" ref="F42:F46" si="7">+E42-D42</f>
        <v>-72460.640000000014</v>
      </c>
      <c r="G42" s="34"/>
      <c r="H42" s="39">
        <v>0</v>
      </c>
      <c r="I42" s="40">
        <f>+[2]RDOACUM!H41</f>
        <v>135782.35999999999</v>
      </c>
      <c r="J42" s="89">
        <f t="shared" ref="J42:J46" si="8">+I42-H42</f>
        <v>135782.35999999999</v>
      </c>
    </row>
    <row r="43" spans="1:10" x14ac:dyDescent="0.2">
      <c r="A43" s="43" t="s">
        <v>43</v>
      </c>
      <c r="C43" s="45"/>
      <c r="D43" s="39">
        <v>0</v>
      </c>
      <c r="E43" s="40">
        <f>SUM([2]rdo!E43)</f>
        <v>31912.5</v>
      </c>
      <c r="F43" s="52">
        <f t="shared" si="7"/>
        <v>31912.5</v>
      </c>
      <c r="G43" s="34"/>
      <c r="H43" s="39">
        <v>0</v>
      </c>
      <c r="I43" s="40">
        <f>+[2]RDOACUM!H42</f>
        <v>31912.5</v>
      </c>
      <c r="J43" s="89">
        <f t="shared" si="8"/>
        <v>31912.5</v>
      </c>
    </row>
    <row r="44" spans="1:10" x14ac:dyDescent="0.2">
      <c r="A44" s="43" t="s">
        <v>44</v>
      </c>
      <c r="C44" s="45"/>
      <c r="D44" s="39">
        <v>11401</v>
      </c>
      <c r="E44" s="40">
        <f>SUM([2]rdo!E44)</f>
        <v>6889.73</v>
      </c>
      <c r="F44" s="52">
        <f t="shared" si="7"/>
        <v>-4511.2700000000004</v>
      </c>
      <c r="G44" s="34"/>
      <c r="H44" s="39">
        <v>0</v>
      </c>
      <c r="I44" s="40">
        <f>+[2]RDOACUM!H43</f>
        <v>6889.73</v>
      </c>
      <c r="J44" s="89">
        <f t="shared" si="8"/>
        <v>6889.73</v>
      </c>
    </row>
    <row r="45" spans="1:10" x14ac:dyDescent="0.2">
      <c r="A45" s="43" t="s">
        <v>45</v>
      </c>
      <c r="C45" s="45"/>
      <c r="D45" s="63">
        <v>0</v>
      </c>
      <c r="E45" s="51">
        <f>+[2]rdo!E45</f>
        <v>0</v>
      </c>
      <c r="F45" s="52">
        <f t="shared" si="7"/>
        <v>0</v>
      </c>
      <c r="G45" s="96"/>
      <c r="H45" s="63">
        <v>0</v>
      </c>
      <c r="I45" s="51">
        <f>+[2]RDOACUM!H44</f>
        <v>0</v>
      </c>
      <c r="J45" s="89">
        <f t="shared" si="8"/>
        <v>0</v>
      </c>
    </row>
    <row r="46" spans="1:10" x14ac:dyDescent="0.2">
      <c r="A46" s="43" t="s">
        <v>46</v>
      </c>
      <c r="C46" s="45"/>
      <c r="D46" s="39">
        <v>19388</v>
      </c>
      <c r="E46" s="40">
        <f>SUM([2]rdo!E46)</f>
        <v>994.17</v>
      </c>
      <c r="F46" s="52">
        <f t="shared" si="7"/>
        <v>-18393.830000000002</v>
      </c>
      <c r="G46" s="34"/>
      <c r="H46" s="39">
        <v>0</v>
      </c>
      <c r="I46" s="40">
        <f>+[2]RDOACUM!H45</f>
        <v>994.17</v>
      </c>
      <c r="J46" s="89">
        <f t="shared" si="8"/>
        <v>994.17</v>
      </c>
    </row>
    <row r="47" spans="1:10" x14ac:dyDescent="0.2">
      <c r="A47" s="43" t="s">
        <v>47</v>
      </c>
      <c r="C47" s="45"/>
      <c r="D47" s="39">
        <v>1210</v>
      </c>
      <c r="E47" s="97">
        <f>SUM([2]rdo!E47)</f>
        <v>39157.53</v>
      </c>
      <c r="F47" s="52">
        <f>+E47-D47</f>
        <v>37947.53</v>
      </c>
      <c r="G47" s="34"/>
      <c r="H47" s="39">
        <v>0</v>
      </c>
      <c r="I47" s="40">
        <f>+[2]RDOACUM!H46</f>
        <v>39157.53</v>
      </c>
      <c r="J47" s="89">
        <f>+I47-H47</f>
        <v>39157.53</v>
      </c>
    </row>
    <row r="48" spans="1:10" x14ac:dyDescent="0.2">
      <c r="B48" s="29" t="s">
        <v>48</v>
      </c>
      <c r="C48" s="45"/>
      <c r="D48" s="58">
        <f>SUM(D40:D47)</f>
        <v>381701</v>
      </c>
      <c r="E48" s="98">
        <f>SUM(E40:E47)</f>
        <v>626143.55000000005</v>
      </c>
      <c r="F48" s="60">
        <f t="shared" si="6"/>
        <v>-244442.55000000005</v>
      </c>
      <c r="G48" s="34"/>
      <c r="H48" s="58">
        <f>SUM(H40:H47)</f>
        <v>0</v>
      </c>
      <c r="I48" s="98">
        <f>SUM(I40:I47)</f>
        <v>626143.55000000005</v>
      </c>
      <c r="J48" s="94">
        <f t="shared" ref="J48:J62" si="9">SUM(H48-I48)</f>
        <v>-626143.55000000005</v>
      </c>
    </row>
    <row r="49" spans="1:11" x14ac:dyDescent="0.2">
      <c r="C49" s="30" t="s">
        <v>49</v>
      </c>
      <c r="D49" s="99">
        <f>SUM(D48,D39)</f>
        <v>91978583.935068324</v>
      </c>
      <c r="E49" s="98">
        <f>SUM(E48,E39)</f>
        <v>96691763.299999997</v>
      </c>
      <c r="F49" s="60">
        <f t="shared" si="6"/>
        <v>-4713179.3649316728</v>
      </c>
      <c r="G49" s="34"/>
      <c r="H49" s="99">
        <f>SUM(H48,H39)</f>
        <v>0</v>
      </c>
      <c r="I49" s="98">
        <f>SUM(I48,I39)</f>
        <v>96691763.349999994</v>
      </c>
      <c r="J49" s="94">
        <f t="shared" si="9"/>
        <v>-96691763.349999994</v>
      </c>
    </row>
    <row r="50" spans="1:11" x14ac:dyDescent="0.2">
      <c r="A50" s="43" t="s">
        <v>50</v>
      </c>
      <c r="C50" s="45"/>
      <c r="D50" s="100">
        <v>0</v>
      </c>
      <c r="E50" s="101">
        <f>+[2]IYE!E51</f>
        <v>0</v>
      </c>
      <c r="F50" s="102">
        <f>+E50-D50</f>
        <v>0</v>
      </c>
      <c r="G50" s="34"/>
      <c r="H50" s="62">
        <v>0</v>
      </c>
      <c r="I50" s="47">
        <f>+[2]IYE!G51</f>
        <v>0</v>
      </c>
      <c r="J50" s="87">
        <f t="shared" si="9"/>
        <v>0</v>
      </c>
    </row>
    <row r="51" spans="1:11" x14ac:dyDescent="0.2">
      <c r="A51" s="43" t="s">
        <v>51</v>
      </c>
      <c r="C51" s="45"/>
      <c r="D51" s="103">
        <v>0</v>
      </c>
      <c r="E51" s="104">
        <f>+[2]IYE!E52</f>
        <v>409</v>
      </c>
      <c r="F51" s="67">
        <f>+E51-D51</f>
        <v>409</v>
      </c>
      <c r="G51" s="34"/>
      <c r="H51" s="39">
        <v>0</v>
      </c>
      <c r="I51" s="40">
        <f>+[2]IYE!G52</f>
        <v>409</v>
      </c>
      <c r="J51" s="89">
        <f t="shared" si="9"/>
        <v>-409</v>
      </c>
    </row>
    <row r="52" spans="1:11" x14ac:dyDescent="0.2">
      <c r="A52" s="43" t="s">
        <v>52</v>
      </c>
      <c r="C52" s="45"/>
      <c r="D52" s="103">
        <v>0</v>
      </c>
      <c r="E52" s="104">
        <f>+[2]IYE!E53</f>
        <v>0</v>
      </c>
      <c r="F52" s="67">
        <f>+E52-D52</f>
        <v>0</v>
      </c>
      <c r="G52" s="34"/>
      <c r="H52" s="39">
        <v>0</v>
      </c>
      <c r="I52" s="40">
        <f>+[2]IYE!G53</f>
        <v>0</v>
      </c>
      <c r="J52" s="89">
        <f t="shared" si="9"/>
        <v>0</v>
      </c>
    </row>
    <row r="53" spans="1:11" x14ac:dyDescent="0.2">
      <c r="A53" s="43" t="s">
        <v>53</v>
      </c>
      <c r="C53" s="45"/>
      <c r="D53" s="103">
        <v>7701054</v>
      </c>
      <c r="E53" s="104">
        <f>+[2]IYE!E54</f>
        <v>1032515.62</v>
      </c>
      <c r="F53" s="52">
        <f>+E53-D53</f>
        <v>-6668538.3799999999</v>
      </c>
      <c r="G53" s="34"/>
      <c r="H53" s="39">
        <v>0</v>
      </c>
      <c r="I53" s="40">
        <f>+[2]IYE!G54</f>
        <v>1032515.62</v>
      </c>
      <c r="J53" s="89">
        <f t="shared" si="9"/>
        <v>-1032515.62</v>
      </c>
    </row>
    <row r="54" spans="1:11" x14ac:dyDescent="0.2">
      <c r="A54" s="43" t="s">
        <v>54</v>
      </c>
      <c r="C54" s="45"/>
      <c r="D54" s="103">
        <v>0</v>
      </c>
      <c r="E54" s="104">
        <f>+[2]IYE!E55</f>
        <v>0</v>
      </c>
      <c r="F54" s="52">
        <f t="shared" ref="F54:F59" si="10">+E54-D54</f>
        <v>0</v>
      </c>
      <c r="G54" s="34"/>
      <c r="H54" s="39">
        <v>0</v>
      </c>
      <c r="I54" s="40">
        <f>+[2]IYE!G55</f>
        <v>0</v>
      </c>
      <c r="J54" s="89">
        <f t="shared" si="9"/>
        <v>0</v>
      </c>
      <c r="K54" s="64"/>
    </row>
    <row r="55" spans="1:11" x14ac:dyDescent="0.2">
      <c r="A55" s="43" t="s">
        <v>55</v>
      </c>
      <c r="C55" s="45"/>
      <c r="D55" s="103">
        <v>1991703</v>
      </c>
      <c r="E55" s="104">
        <f>+[2]IYE!E56</f>
        <v>206287.69</v>
      </c>
      <c r="F55" s="52">
        <f t="shared" si="10"/>
        <v>-1785415.31</v>
      </c>
      <c r="G55" s="34"/>
      <c r="H55" s="39">
        <v>0</v>
      </c>
      <c r="I55" s="40">
        <f>+[2]IYE!G56</f>
        <v>206287.69</v>
      </c>
      <c r="J55" s="89">
        <f t="shared" si="9"/>
        <v>-206287.69</v>
      </c>
    </row>
    <row r="56" spans="1:11" x14ac:dyDescent="0.2">
      <c r="A56" s="43" t="s">
        <v>56</v>
      </c>
      <c r="C56" s="45"/>
      <c r="D56" s="103">
        <v>358540</v>
      </c>
      <c r="E56" s="104">
        <f>+[2]IYE!E57</f>
        <v>63014.950000000012</v>
      </c>
      <c r="F56" s="52">
        <f t="shared" si="10"/>
        <v>-295525.05</v>
      </c>
      <c r="G56" s="34"/>
      <c r="H56" s="39">
        <v>0</v>
      </c>
      <c r="I56" s="40">
        <f>+[2]IYE!G57</f>
        <v>63014.950000000012</v>
      </c>
      <c r="J56" s="89">
        <f t="shared" si="9"/>
        <v>-63014.950000000012</v>
      </c>
    </row>
    <row r="57" spans="1:11" x14ac:dyDescent="0.2">
      <c r="A57" s="43" t="s">
        <v>57</v>
      </c>
      <c r="C57" s="45"/>
      <c r="D57" s="103">
        <v>0</v>
      </c>
      <c r="E57" s="104">
        <f>+[2]IYE!E58</f>
        <v>0</v>
      </c>
      <c r="F57" s="52">
        <f t="shared" si="10"/>
        <v>0</v>
      </c>
      <c r="G57" s="34"/>
      <c r="H57" s="39">
        <v>0</v>
      </c>
      <c r="I57" s="40">
        <f>+[2]IYE!G58</f>
        <v>0</v>
      </c>
      <c r="J57" s="89">
        <f t="shared" si="9"/>
        <v>0</v>
      </c>
    </row>
    <row r="58" spans="1:11" x14ac:dyDescent="0.2">
      <c r="A58" s="43" t="s">
        <v>58</v>
      </c>
      <c r="C58" s="45"/>
      <c r="D58" s="103">
        <v>2045954</v>
      </c>
      <c r="E58" s="104">
        <f>+[2]IYE!E59</f>
        <v>133346.01</v>
      </c>
      <c r="F58" s="52">
        <f t="shared" si="10"/>
        <v>-1912607.99</v>
      </c>
      <c r="G58" s="34"/>
      <c r="H58" s="39">
        <v>0</v>
      </c>
      <c r="I58" s="40">
        <f>+[2]IYE!G59</f>
        <v>133346.01</v>
      </c>
      <c r="J58" s="89">
        <f t="shared" si="9"/>
        <v>-133346.01</v>
      </c>
    </row>
    <row r="59" spans="1:11" x14ac:dyDescent="0.2">
      <c r="A59" s="43" t="s">
        <v>59</v>
      </c>
      <c r="C59" s="45"/>
      <c r="D59" s="103">
        <v>0</v>
      </c>
      <c r="E59" s="104">
        <f>+[2]IYE!E60</f>
        <v>0</v>
      </c>
      <c r="F59" s="52">
        <f t="shared" si="10"/>
        <v>0</v>
      </c>
      <c r="G59" s="34"/>
      <c r="H59" s="39">
        <v>0</v>
      </c>
      <c r="I59" s="40">
        <f>+[2]IYE!G60</f>
        <v>0</v>
      </c>
      <c r="J59" s="89">
        <f>SUM(H59-I59)</f>
        <v>0</v>
      </c>
    </row>
    <row r="60" spans="1:11" x14ac:dyDescent="0.2">
      <c r="A60" s="43" t="s">
        <v>60</v>
      </c>
      <c r="C60" s="45"/>
      <c r="D60" s="103">
        <v>0</v>
      </c>
      <c r="E60" s="104">
        <f>+[2]IYE!E61</f>
        <v>0</v>
      </c>
      <c r="F60" s="52">
        <f>+E60-D60</f>
        <v>0</v>
      </c>
      <c r="G60" s="34"/>
      <c r="H60" s="53">
        <v>0</v>
      </c>
      <c r="I60" s="40">
        <f>+[2]IYE!G61</f>
        <v>0</v>
      </c>
      <c r="J60" s="89">
        <f>SUM(H60-I60)</f>
        <v>0</v>
      </c>
    </row>
    <row r="61" spans="1:11" x14ac:dyDescent="0.2">
      <c r="B61" s="29" t="s">
        <v>61</v>
      </c>
      <c r="C61" s="45"/>
      <c r="D61" s="105">
        <f>SUM(D50:D60)</f>
        <v>12097251</v>
      </c>
      <c r="E61" s="106">
        <f>SUM(E50:E60)</f>
        <v>1435573.27</v>
      </c>
      <c r="F61" s="60">
        <f t="shared" si="6"/>
        <v>10661677.73</v>
      </c>
      <c r="G61" s="34"/>
      <c r="H61" s="105">
        <f>SUM(H50:H60)</f>
        <v>0</v>
      </c>
      <c r="I61" s="106">
        <f>SUM(I50:I60)</f>
        <v>1435573.27</v>
      </c>
      <c r="J61" s="94">
        <f t="shared" si="9"/>
        <v>-1435573.27</v>
      </c>
    </row>
    <row r="62" spans="1:11" x14ac:dyDescent="0.2">
      <c r="C62" s="30" t="s">
        <v>62</v>
      </c>
      <c r="D62" s="107">
        <f>SUM(D49+D61)</f>
        <v>104075834.93506832</v>
      </c>
      <c r="E62" s="108">
        <f>SUM(E49+E61)</f>
        <v>98127336.569999993</v>
      </c>
      <c r="F62" s="72">
        <f t="shared" si="6"/>
        <v>5948498.3650683314</v>
      </c>
      <c r="G62" s="34"/>
      <c r="H62" s="107">
        <f>SUM(H49+H61)</f>
        <v>0</v>
      </c>
      <c r="I62" s="108">
        <f>SUM(I49+I61)</f>
        <v>98127336.61999999</v>
      </c>
      <c r="J62" s="109">
        <f t="shared" si="9"/>
        <v>-98127336.61999999</v>
      </c>
    </row>
    <row r="63" spans="1:11" x14ac:dyDescent="0.2">
      <c r="A63" s="80" t="s">
        <v>63</v>
      </c>
      <c r="C63" s="30"/>
      <c r="D63" s="39"/>
      <c r="E63" s="81"/>
      <c r="F63" s="41"/>
      <c r="G63" s="34"/>
      <c r="H63" s="39"/>
      <c r="I63" s="81"/>
      <c r="J63" s="41"/>
    </row>
    <row r="64" spans="1:11" x14ac:dyDescent="0.2">
      <c r="A64" s="43" t="s">
        <v>33</v>
      </c>
      <c r="C64" s="30"/>
      <c r="D64" s="62">
        <f t="shared" ref="D64:D69" si="11">+E64</f>
        <v>0</v>
      </c>
      <c r="E64" s="47">
        <f>SUM([2]rdo!E52)</f>
        <v>0</v>
      </c>
      <c r="F64" s="48">
        <f t="shared" si="6"/>
        <v>0</v>
      </c>
      <c r="G64" s="34"/>
      <c r="H64" s="62">
        <f t="shared" ref="H64:H69" si="12">+I64</f>
        <v>0</v>
      </c>
      <c r="I64" s="47">
        <f>+[2]RDOACUM!H51</f>
        <v>0</v>
      </c>
      <c r="J64" s="48">
        <f t="shared" ref="J64:J73" si="13">SUM(H64-I64)</f>
        <v>0</v>
      </c>
    </row>
    <row r="65" spans="1:10" x14ac:dyDescent="0.2">
      <c r="A65" s="43" t="s">
        <v>34</v>
      </c>
      <c r="C65" s="30"/>
      <c r="D65" s="63">
        <f t="shared" si="11"/>
        <v>1891269.9000000001</v>
      </c>
      <c r="E65" s="51">
        <f>SUM([2]rdo!E53)-[2]Bajas!C10-[2]Bajas!D10-[2]Bajas!F10</f>
        <v>1891269.9000000001</v>
      </c>
      <c r="F65" s="52">
        <f t="shared" si="6"/>
        <v>0</v>
      </c>
      <c r="G65" s="34"/>
      <c r="H65" s="110">
        <f t="shared" si="12"/>
        <v>1891269.62</v>
      </c>
      <c r="I65" s="40">
        <f>+[2]IYE!G67</f>
        <v>1891269.62</v>
      </c>
      <c r="J65" s="52">
        <f t="shared" si="13"/>
        <v>0</v>
      </c>
    </row>
    <row r="66" spans="1:10" x14ac:dyDescent="0.2">
      <c r="A66" s="43" t="s">
        <v>64</v>
      </c>
      <c r="C66" s="30"/>
      <c r="D66" s="63">
        <f t="shared" si="11"/>
        <v>887418.32</v>
      </c>
      <c r="E66" s="51">
        <f>SUM([2]rdo!E54)</f>
        <v>887418.32</v>
      </c>
      <c r="F66" s="52">
        <f t="shared" si="6"/>
        <v>0</v>
      </c>
      <c r="G66" s="34"/>
      <c r="H66" s="110">
        <f t="shared" si="12"/>
        <v>887418.32</v>
      </c>
      <c r="I66" s="40">
        <f>+[2]RDOACUM!H53</f>
        <v>887418.32</v>
      </c>
      <c r="J66" s="52">
        <f t="shared" si="13"/>
        <v>0</v>
      </c>
    </row>
    <row r="67" spans="1:10" x14ac:dyDescent="0.2">
      <c r="A67" s="43" t="s">
        <v>36</v>
      </c>
      <c r="C67" s="30"/>
      <c r="D67" s="63">
        <f t="shared" si="11"/>
        <v>118558.03</v>
      </c>
      <c r="E67" s="51">
        <f>SUM([2]rdo!E55)</f>
        <v>118558.03</v>
      </c>
      <c r="F67" s="52">
        <f t="shared" si="6"/>
        <v>0</v>
      </c>
      <c r="G67" s="34"/>
      <c r="H67" s="110">
        <f t="shared" si="12"/>
        <v>118558.03</v>
      </c>
      <c r="I67" s="40">
        <f>+[2]RDOACUM!H54</f>
        <v>118558.03</v>
      </c>
      <c r="J67" s="52">
        <f t="shared" si="13"/>
        <v>0</v>
      </c>
    </row>
    <row r="68" spans="1:10" x14ac:dyDescent="0.2">
      <c r="A68" s="43" t="s">
        <v>65</v>
      </c>
      <c r="C68" s="30"/>
      <c r="D68" s="63">
        <f t="shared" si="11"/>
        <v>0</v>
      </c>
      <c r="E68" s="51">
        <f>SUM([2]rdo!E56)</f>
        <v>0</v>
      </c>
      <c r="F68" s="52">
        <f t="shared" si="6"/>
        <v>0</v>
      </c>
      <c r="G68" s="34"/>
      <c r="H68" s="54">
        <f t="shared" si="12"/>
        <v>0</v>
      </c>
      <c r="I68" s="55">
        <f>+[2]RDOACUM!H55</f>
        <v>0</v>
      </c>
      <c r="J68" s="52">
        <f t="shared" si="13"/>
        <v>0</v>
      </c>
    </row>
    <row r="69" spans="1:10" x14ac:dyDescent="0.2">
      <c r="A69" s="43" t="s">
        <v>37</v>
      </c>
      <c r="C69" s="30"/>
      <c r="D69" s="63">
        <f t="shared" si="11"/>
        <v>575908.4</v>
      </c>
      <c r="E69" s="51">
        <f>SUM([2]rdo!E57)</f>
        <v>575908.4</v>
      </c>
      <c r="F69" s="52">
        <f t="shared" si="6"/>
        <v>0</v>
      </c>
      <c r="G69" s="34"/>
      <c r="H69" s="110">
        <f t="shared" si="12"/>
        <v>575908.4</v>
      </c>
      <c r="I69" s="40">
        <f>+[2]RDOACUM!H56</f>
        <v>575908.4</v>
      </c>
      <c r="J69" s="52">
        <f t="shared" si="13"/>
        <v>0</v>
      </c>
    </row>
    <row r="70" spans="1:10" x14ac:dyDescent="0.2">
      <c r="B70" s="29" t="s">
        <v>66</v>
      </c>
      <c r="C70" s="30"/>
      <c r="D70" s="111">
        <f>SUM(D64:D69)</f>
        <v>3473154.65</v>
      </c>
      <c r="E70" s="112">
        <f>SUM(E64:E69)</f>
        <v>3473154.65</v>
      </c>
      <c r="F70" s="113">
        <f t="shared" si="6"/>
        <v>0</v>
      </c>
      <c r="G70" s="34"/>
      <c r="H70" s="111">
        <f>SUM(H64:H69)</f>
        <v>3473154.3699999996</v>
      </c>
      <c r="I70" s="112">
        <f>SUM(I64:I69)</f>
        <v>3473154.3699999996</v>
      </c>
      <c r="J70" s="114">
        <f t="shared" si="13"/>
        <v>0</v>
      </c>
    </row>
    <row r="71" spans="1:10" x14ac:dyDescent="0.2">
      <c r="A71" s="43" t="s">
        <v>53</v>
      </c>
      <c r="B71" s="29"/>
      <c r="C71" s="30"/>
      <c r="D71" s="62">
        <f>+E71</f>
        <v>0</v>
      </c>
      <c r="E71" s="47">
        <f>+[2]IYE!E73</f>
        <v>0</v>
      </c>
      <c r="F71" s="48">
        <f t="shared" si="6"/>
        <v>0</v>
      </c>
      <c r="G71" s="34"/>
      <c r="H71" s="62">
        <f>+I71</f>
        <v>0</v>
      </c>
      <c r="I71" s="47">
        <f>+[2]IYE!G73</f>
        <v>0</v>
      </c>
      <c r="J71" s="48">
        <f t="shared" si="13"/>
        <v>0</v>
      </c>
    </row>
    <row r="72" spans="1:10" x14ac:dyDescent="0.2">
      <c r="A72" s="43" t="s">
        <v>67</v>
      </c>
      <c r="C72" s="30"/>
      <c r="D72" s="63">
        <f>+E72</f>
        <v>1073905.3599999999</v>
      </c>
      <c r="E72" s="51">
        <f>+[2]IYE!E74</f>
        <v>1073905.3599999999</v>
      </c>
      <c r="F72" s="52">
        <f t="shared" si="6"/>
        <v>0</v>
      </c>
      <c r="G72" s="34"/>
      <c r="H72" s="110">
        <f>+I72</f>
        <v>1073905.3599999999</v>
      </c>
      <c r="I72" s="40">
        <f>+[2]IYE!G74</f>
        <v>1073905.3599999999</v>
      </c>
      <c r="J72" s="89">
        <f t="shared" si="13"/>
        <v>0</v>
      </c>
    </row>
    <row r="73" spans="1:10" x14ac:dyDescent="0.2">
      <c r="A73" s="43" t="s">
        <v>68</v>
      </c>
      <c r="C73" s="30"/>
      <c r="D73" s="63">
        <f>+E73</f>
        <v>0</v>
      </c>
      <c r="E73" s="51">
        <f>+[2]IYE!E75</f>
        <v>0</v>
      </c>
      <c r="F73" s="52">
        <f t="shared" si="6"/>
        <v>0</v>
      </c>
      <c r="G73" s="34"/>
      <c r="H73" s="54">
        <f>+I73</f>
        <v>0</v>
      </c>
      <c r="I73" s="55">
        <f>+[2]IYE!G75</f>
        <v>0</v>
      </c>
      <c r="J73" s="89">
        <f t="shared" si="13"/>
        <v>0</v>
      </c>
    </row>
    <row r="74" spans="1:10" x14ac:dyDescent="0.2">
      <c r="B74" s="29" t="s">
        <v>69</v>
      </c>
      <c r="C74" s="45"/>
      <c r="D74" s="111">
        <f>SUM(D71:D73)</f>
        <v>1073905.3599999999</v>
      </c>
      <c r="E74" s="112">
        <f>SUM(E71:E73)</f>
        <v>1073905.3599999999</v>
      </c>
      <c r="F74" s="113">
        <f>SUM(F71:F73)</f>
        <v>0</v>
      </c>
      <c r="G74" s="34"/>
      <c r="H74" s="111">
        <f>SUM(H71:H73)</f>
        <v>1073905.3599999999</v>
      </c>
      <c r="I74" s="112">
        <f>SUM(I71:I73)</f>
        <v>1073905.3599999999</v>
      </c>
      <c r="J74" s="114">
        <f>SUM(J71:J73)</f>
        <v>0</v>
      </c>
    </row>
    <row r="75" spans="1:10" x14ac:dyDescent="0.2">
      <c r="B75" s="29"/>
      <c r="C75" s="30" t="s">
        <v>70</v>
      </c>
      <c r="D75" s="70">
        <f>SUM(D74,D70)</f>
        <v>4547060.01</v>
      </c>
      <c r="E75" s="71">
        <f>SUM(E74,E70)</f>
        <v>4547060.01</v>
      </c>
      <c r="F75" s="72">
        <f t="shared" si="6"/>
        <v>0</v>
      </c>
      <c r="G75" s="34"/>
      <c r="H75" s="70">
        <f>SUM(H74,H70)</f>
        <v>4547059.7299999995</v>
      </c>
      <c r="I75" s="71">
        <f>SUM(I74,I70)</f>
        <v>4547059.7299999995</v>
      </c>
      <c r="J75" s="72">
        <f>SUM(H75-I75)</f>
        <v>0</v>
      </c>
    </row>
    <row r="76" spans="1:10" x14ac:dyDescent="0.2">
      <c r="C76" s="45"/>
      <c r="D76" s="39"/>
      <c r="E76" s="40"/>
      <c r="F76" s="41"/>
      <c r="G76" s="34"/>
      <c r="H76" s="39"/>
      <c r="I76" s="40"/>
      <c r="J76" s="42"/>
    </row>
    <row r="77" spans="1:10" x14ac:dyDescent="0.2">
      <c r="C77" s="30" t="s">
        <v>71</v>
      </c>
      <c r="D77" s="70">
        <f>SUM(D62+D75)</f>
        <v>108622894.94506833</v>
      </c>
      <c r="E77" s="71">
        <f>SUM(E62+E75)</f>
        <v>102674396.58</v>
      </c>
      <c r="F77" s="72">
        <f>SUM(F62+F75)</f>
        <v>5948498.3650683314</v>
      </c>
      <c r="G77" s="34"/>
      <c r="H77" s="115">
        <f>SUM(H62+H75)</f>
        <v>4547059.7299999995</v>
      </c>
      <c r="I77" s="116">
        <f>SUM(I62+I75)</f>
        <v>102674396.34999999</v>
      </c>
      <c r="J77" s="109">
        <f>SUM(J62+J75)</f>
        <v>-98127336.61999999</v>
      </c>
    </row>
    <row r="78" spans="1:10" ht="13.5" thickBot="1" x14ac:dyDescent="0.25">
      <c r="A78" s="117" t="s">
        <v>72</v>
      </c>
      <c r="B78" s="118"/>
      <c r="C78" s="119"/>
      <c r="D78" s="120"/>
      <c r="E78" s="121">
        <f>+E30-E77</f>
        <v>77427047.430000022</v>
      </c>
      <c r="F78" s="122"/>
      <c r="G78" s="123"/>
      <c r="H78" s="120"/>
      <c r="I78" s="121">
        <f>+I30-I77</f>
        <v>77427047.660000026</v>
      </c>
      <c r="J78" s="124"/>
    </row>
    <row r="79" spans="1:10" x14ac:dyDescent="0.2">
      <c r="A79" s="125"/>
      <c r="B79"/>
      <c r="C79"/>
    </row>
    <row r="80" spans="1:10" x14ac:dyDescent="0.2">
      <c r="A80" s="125"/>
      <c r="B80" s="125"/>
      <c r="C80" s="125"/>
      <c r="E80" s="126">
        <f>+[2]IYE!E85</f>
        <v>77427046.760000005</v>
      </c>
    </row>
    <row r="81" spans="1:9" x14ac:dyDescent="0.2">
      <c r="A81"/>
      <c r="B81" s="125"/>
      <c r="C81" s="127"/>
      <c r="E81" s="126">
        <f>+E78-E80</f>
        <v>0.67000001668930054</v>
      </c>
      <c r="F81" s="126"/>
      <c r="G81" s="61"/>
      <c r="H81" s="61"/>
      <c r="I81" s="61"/>
    </row>
    <row r="82" spans="1:9" x14ac:dyDescent="0.2">
      <c r="B82" s="29"/>
      <c r="H82" s="61"/>
    </row>
    <row r="83" spans="1:9" x14ac:dyDescent="0.2">
      <c r="B83" s="29"/>
      <c r="H83" s="61"/>
    </row>
    <row r="84" spans="1:9" x14ac:dyDescent="0.2">
      <c r="B84" s="128"/>
      <c r="C84" s="129"/>
    </row>
    <row r="85" spans="1:9" x14ac:dyDescent="0.2">
      <c r="B85" s="128"/>
      <c r="C85" s="129"/>
    </row>
    <row r="86" spans="1:9" x14ac:dyDescent="0.2">
      <c r="B86" s="29"/>
    </row>
  </sheetData>
  <mergeCells count="5">
    <mergeCell ref="A1:F1"/>
    <mergeCell ref="A2:F2"/>
    <mergeCell ref="A3:F3"/>
    <mergeCell ref="D5:F5"/>
    <mergeCell ref="H5:J5"/>
  </mergeCells>
  <pageMargins left="1.1417322834645669" right="0.74803149606299213" top="0.70866141732283472" bottom="0.74803149606299213" header="0" footer="0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L85"/>
  <sheetViews>
    <sheetView zoomScale="115" zoomScaleNormal="115" workbookViewId="0">
      <pane xSplit="3" ySplit="5" topLeftCell="D75" activePane="bottomRight" state="frozen"/>
      <selection pane="topRight" activeCell="D1" sqref="D1"/>
      <selection pane="bottomLeft" activeCell="A7" sqref="A7"/>
      <selection pane="bottomRight" activeCell="B80" sqref="B80:C85"/>
    </sheetView>
  </sheetViews>
  <sheetFormatPr baseColWidth="10" defaultRowHeight="12.75" x14ac:dyDescent="0.2"/>
  <cols>
    <col min="1" max="1" width="1.7109375" style="43" customWidth="1"/>
    <col min="2" max="2" width="2" style="44" customWidth="1"/>
    <col min="3" max="3" width="32.28515625" style="44" customWidth="1"/>
    <col min="4" max="4" width="16.28515625" style="44" customWidth="1"/>
    <col min="5" max="5" width="14.42578125" style="44" customWidth="1"/>
    <col min="6" max="6" width="14.5703125" style="44" customWidth="1"/>
    <col min="7" max="7" width="0.140625" customWidth="1"/>
    <col min="8" max="8" width="15.42578125" customWidth="1"/>
    <col min="9" max="9" width="13.85546875" customWidth="1"/>
    <col min="10" max="10" width="13.85546875" style="127" bestFit="1" customWidth="1"/>
    <col min="11" max="11" width="9.5703125" customWidth="1"/>
  </cols>
  <sheetData>
    <row r="1" spans="1:12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2" ht="15.75" x14ac:dyDescent="0.25">
      <c r="A2" s="6" t="s">
        <v>1</v>
      </c>
      <c r="B2" s="7"/>
      <c r="C2" s="7"/>
      <c r="D2" s="7"/>
      <c r="E2" s="7"/>
      <c r="F2" s="7"/>
      <c r="G2" s="7"/>
      <c r="H2" s="7"/>
      <c r="I2" s="7"/>
      <c r="J2" s="8"/>
    </row>
    <row r="3" spans="1:12" ht="16.5" thickBot="1" x14ac:dyDescent="0.3">
      <c r="A3" s="11" t="s">
        <v>2</v>
      </c>
      <c r="B3" s="12"/>
      <c r="C3" s="12"/>
      <c r="D3" s="12"/>
      <c r="E3" s="12"/>
      <c r="F3" s="12"/>
      <c r="G3" s="12"/>
      <c r="H3" s="12"/>
      <c r="I3" s="12"/>
      <c r="J3" s="13"/>
    </row>
    <row r="4" spans="1:12" ht="13.5" thickBot="1" x14ac:dyDescent="0.25">
      <c r="A4" s="21"/>
      <c r="B4" s="22"/>
      <c r="C4" s="23"/>
      <c r="D4" s="24" t="s">
        <v>73</v>
      </c>
      <c r="E4" s="25"/>
      <c r="F4" s="26"/>
      <c r="G4" s="27"/>
      <c r="H4" s="24" t="s">
        <v>74</v>
      </c>
      <c r="I4" s="25"/>
      <c r="J4" s="26"/>
    </row>
    <row r="5" spans="1:12" x14ac:dyDescent="0.2">
      <c r="A5" s="28"/>
      <c r="B5" s="29"/>
      <c r="C5" s="30"/>
      <c r="D5" s="31" t="s">
        <v>5</v>
      </c>
      <c r="E5" s="32" t="s">
        <v>6</v>
      </c>
      <c r="F5" s="33" t="s">
        <v>7</v>
      </c>
      <c r="G5" s="34"/>
      <c r="H5" s="31" t="s">
        <v>5</v>
      </c>
      <c r="I5" s="32" t="s">
        <v>6</v>
      </c>
      <c r="J5" s="35" t="s">
        <v>7</v>
      </c>
    </row>
    <row r="6" spans="1:12" x14ac:dyDescent="0.2">
      <c r="A6" s="36" t="s">
        <v>8</v>
      </c>
      <c r="B6" s="37"/>
      <c r="C6" s="38"/>
      <c r="D6" s="39"/>
      <c r="E6" s="40"/>
      <c r="F6" s="41"/>
      <c r="G6" s="34"/>
      <c r="H6" s="39"/>
      <c r="I6" s="40"/>
      <c r="J6" s="42"/>
    </row>
    <row r="7" spans="1:12" x14ac:dyDescent="0.2">
      <c r="A7" s="43" t="s">
        <v>9</v>
      </c>
      <c r="C7" s="45"/>
      <c r="D7" s="46">
        <f>+[1]Hoja2!$AG$4</f>
        <v>41476000</v>
      </c>
      <c r="E7" s="47">
        <f>SUM([3]rdo!E6)</f>
        <v>124429000</v>
      </c>
      <c r="F7" s="48">
        <f>+E7-D7</f>
        <v>82953000</v>
      </c>
      <c r="G7" s="34"/>
      <c r="H7" s="49">
        <f>+[2]COMPRES!$D$8+D7</f>
        <v>124429000</v>
      </c>
      <c r="I7" s="47">
        <f>+[3]RDOACUM!H6</f>
        <v>124429000</v>
      </c>
      <c r="J7" s="48">
        <f>+I7-H7</f>
        <v>0</v>
      </c>
    </row>
    <row r="8" spans="1:12" x14ac:dyDescent="0.2">
      <c r="A8" s="43" t="s">
        <v>10</v>
      </c>
      <c r="C8" s="45"/>
      <c r="D8" s="50">
        <f>+[1]Hoja2!$AG$6</f>
        <v>28446732</v>
      </c>
      <c r="E8" s="51">
        <f>SUM([3]rdo!E7)</f>
        <v>13747660</v>
      </c>
      <c r="F8" s="52">
        <f>+E8-D8</f>
        <v>-14699072</v>
      </c>
      <c r="G8" s="34"/>
      <c r="H8" s="53">
        <f>+[2]COMPRES!$D$9+D8</f>
        <v>85340882</v>
      </c>
      <c r="I8" s="40">
        <f>+[3]RDOACUM!H7</f>
        <v>70641810</v>
      </c>
      <c r="J8" s="52">
        <f>+I8-H8</f>
        <v>-14699072</v>
      </c>
    </row>
    <row r="9" spans="1:12" x14ac:dyDescent="0.2">
      <c r="A9" s="43" t="s">
        <v>11</v>
      </c>
      <c r="C9" s="45"/>
      <c r="D9" s="54">
        <v>0</v>
      </c>
      <c r="E9" s="55">
        <f>SUM([3]rdo!E8)</f>
        <v>0</v>
      </c>
      <c r="F9" s="56">
        <f>+E9-D9</f>
        <v>0</v>
      </c>
      <c r="G9" s="57"/>
      <c r="H9" s="54">
        <f>+[2]COMPRES!$D$10</f>
        <v>0</v>
      </c>
      <c r="I9" s="55">
        <f>+[3]RDOACUM!H8</f>
        <v>0</v>
      </c>
      <c r="J9" s="52">
        <f>+I9-H9</f>
        <v>0</v>
      </c>
    </row>
    <row r="10" spans="1:12" x14ac:dyDescent="0.2">
      <c r="B10" s="29" t="s">
        <v>12</v>
      </c>
      <c r="C10" s="45"/>
      <c r="D10" s="58">
        <f>SUM(D7:D9)</f>
        <v>69922732</v>
      </c>
      <c r="E10" s="59">
        <f>SUM(E7:E9)</f>
        <v>138176660</v>
      </c>
      <c r="F10" s="60">
        <f>+D10-E10</f>
        <v>-68253928</v>
      </c>
      <c r="G10" s="34"/>
      <c r="H10" s="58">
        <f>SUM(H7:H9)</f>
        <v>209769882</v>
      </c>
      <c r="I10" s="59">
        <f>+I7+I8+I9</f>
        <v>195070810</v>
      </c>
      <c r="J10" s="60">
        <f t="shared" ref="J10:J15" si="0">SUM(H10-I10)</f>
        <v>14699072</v>
      </c>
      <c r="L10" s="61"/>
    </row>
    <row r="11" spans="1:12" x14ac:dyDescent="0.2">
      <c r="A11" s="43" t="s">
        <v>13</v>
      </c>
      <c r="C11" s="45"/>
      <c r="D11" s="49">
        <f>+E11</f>
        <v>1471865</v>
      </c>
      <c r="E11" s="47">
        <f>SUM([3]rdo!E10)</f>
        <v>1471865</v>
      </c>
      <c r="F11" s="52">
        <f>+E11-D11</f>
        <v>0</v>
      </c>
      <c r="G11" s="34"/>
      <c r="H11" s="62">
        <f>+[2]COMPRES!$D$12+D11</f>
        <v>3858945.55</v>
      </c>
      <c r="I11" s="47">
        <f>+[3]RDOACUM!H10</f>
        <v>3858945.55</v>
      </c>
      <c r="J11" s="48">
        <f t="shared" si="0"/>
        <v>0</v>
      </c>
    </row>
    <row r="12" spans="1:12" x14ac:dyDescent="0.2">
      <c r="A12" s="43" t="s">
        <v>14</v>
      </c>
      <c r="C12" s="45"/>
      <c r="D12" s="53">
        <f>+E12</f>
        <v>1637759</v>
      </c>
      <c r="E12" s="40">
        <f>SUM([3]rdo!E11)</f>
        <v>1637759</v>
      </c>
      <c r="F12" s="52">
        <f>+E12-D12</f>
        <v>0</v>
      </c>
      <c r="G12" s="34"/>
      <c r="H12" s="39">
        <f>+[2]COMPRES!$D$13+D12</f>
        <v>2886765.49</v>
      </c>
      <c r="I12" s="40">
        <f>+[3]RDOACUM!H11</f>
        <v>2886765.49</v>
      </c>
      <c r="J12" s="56">
        <f t="shared" si="0"/>
        <v>0</v>
      </c>
    </row>
    <row r="13" spans="1:12" x14ac:dyDescent="0.2">
      <c r="A13" s="43" t="s">
        <v>15</v>
      </c>
      <c r="C13" s="45"/>
      <c r="D13" s="50">
        <f>+E13</f>
        <v>0</v>
      </c>
      <c r="E13" s="51">
        <f>SUM([3]rdo!E12)</f>
        <v>0</v>
      </c>
      <c r="F13" s="52">
        <f>+E13-D13</f>
        <v>0</v>
      </c>
      <c r="G13" s="34"/>
      <c r="H13" s="54">
        <f>+[2]COMPRES!$D$14+D13</f>
        <v>0</v>
      </c>
      <c r="I13" s="55">
        <f>+[3]RDOACUM!H12</f>
        <v>0</v>
      </c>
      <c r="J13" s="56">
        <f t="shared" si="0"/>
        <v>0</v>
      </c>
    </row>
    <row r="14" spans="1:12" x14ac:dyDescent="0.2">
      <c r="A14" s="43" t="s">
        <v>16</v>
      </c>
      <c r="C14" s="45"/>
      <c r="D14" s="53">
        <f>+E14</f>
        <v>1060912</v>
      </c>
      <c r="E14" s="40">
        <f>SUM([3]rdo!E13)</f>
        <v>1060912</v>
      </c>
      <c r="F14" s="52">
        <f>+E14-D14</f>
        <v>0</v>
      </c>
      <c r="G14" s="34"/>
      <c r="H14" s="39">
        <f>+[2]COMPRES!$D$15+D14</f>
        <v>2396425.5099999998</v>
      </c>
      <c r="I14" s="40">
        <f>+[3]RDOACUM!H13</f>
        <v>2396425.5099999998</v>
      </c>
      <c r="J14" s="56">
        <f t="shared" si="0"/>
        <v>0</v>
      </c>
    </row>
    <row r="15" spans="1:12" x14ac:dyDescent="0.2">
      <c r="B15" s="29" t="s">
        <v>17</v>
      </c>
      <c r="C15" s="45"/>
      <c r="D15" s="58">
        <f>SUM(D11:D14)</f>
        <v>4170536</v>
      </c>
      <c r="E15" s="59">
        <f>SUM(E11:E14)</f>
        <v>4170536</v>
      </c>
      <c r="F15" s="60">
        <f>+D15-E15</f>
        <v>0</v>
      </c>
      <c r="G15" s="34"/>
      <c r="H15" s="58">
        <f>SUM(H11:H14)</f>
        <v>9142136.5500000007</v>
      </c>
      <c r="I15" s="59">
        <f>+I11+I12+I13+I14</f>
        <v>9142136.5500000007</v>
      </c>
      <c r="J15" s="60">
        <f t="shared" si="0"/>
        <v>0</v>
      </c>
    </row>
    <row r="16" spans="1:12" x14ac:dyDescent="0.2">
      <c r="A16" s="43" t="s">
        <v>18</v>
      </c>
      <c r="C16" s="45"/>
      <c r="D16" s="62">
        <f>+[1]Hoja2!$AG$14</f>
        <v>8683584.9764736686</v>
      </c>
      <c r="E16" s="47">
        <f>SUM([3]rdo!E15)</f>
        <v>6742617</v>
      </c>
      <c r="F16" s="52">
        <f>+E16-D16</f>
        <v>-1940967.9764736686</v>
      </c>
      <c r="G16" s="34"/>
      <c r="H16" s="62">
        <f>+[2]COMPRES!$D$17+D16</f>
        <v>20715745.537158117</v>
      </c>
      <c r="I16" s="47">
        <f>+[3]RDOACUM!H15</f>
        <v>29663941.800000001</v>
      </c>
      <c r="J16" s="48">
        <f>+I16-H16</f>
        <v>8948196.262841884</v>
      </c>
    </row>
    <row r="17" spans="1:11" x14ac:dyDescent="0.2">
      <c r="A17" s="43" t="s">
        <v>19</v>
      </c>
      <c r="C17" s="45"/>
      <c r="D17" s="63">
        <f>+[1]Hoja2!$AG$15</f>
        <v>1863067.3247555585</v>
      </c>
      <c r="E17" s="40">
        <f>SUM([3]rdo!E16)</f>
        <v>7280056</v>
      </c>
      <c r="F17" s="52">
        <f>+E17-D17</f>
        <v>5416988.6752444413</v>
      </c>
      <c r="G17" s="34"/>
      <c r="H17" s="39">
        <f>+[2]COMPRES!$D$18+D17</f>
        <v>75490806.492799327</v>
      </c>
      <c r="I17" s="40">
        <f>+[3]RDOACUM!H16</f>
        <v>96691437.200000003</v>
      </c>
      <c r="J17" s="52">
        <f>+I17-H17</f>
        <v>21200630.707200676</v>
      </c>
    </row>
    <row r="18" spans="1:11" x14ac:dyDescent="0.2">
      <c r="A18" s="43" t="s">
        <v>20</v>
      </c>
      <c r="C18" s="45"/>
      <c r="D18" s="63">
        <f>+[1]Hoja2!$AG$16</f>
        <v>4180659.2225179868</v>
      </c>
      <c r="E18" s="40">
        <f>SUM([3]rdo!E17)+[3]rdo!E18</f>
        <v>8119740</v>
      </c>
      <c r="F18" s="52">
        <f t="shared" ref="F18:F23" si="1">+E18-D18</f>
        <v>3939080.7774820132</v>
      </c>
      <c r="G18" s="34"/>
      <c r="H18" s="39">
        <f>+[2]COMPRES!$D$19+D18</f>
        <v>19437386.006310627</v>
      </c>
      <c r="I18" s="40">
        <f>+[3]RDOACUM!H17+[3]RDOACUM!H18</f>
        <v>26381035.030000001</v>
      </c>
      <c r="J18" s="52">
        <f t="shared" ref="J18:J23" si="2">+I18-H18</f>
        <v>6943649.0236893743</v>
      </c>
    </row>
    <row r="19" spans="1:11" x14ac:dyDescent="0.2">
      <c r="A19" s="43" t="s">
        <v>21</v>
      </c>
      <c r="C19" s="45"/>
      <c r="D19" s="63">
        <f>+[1]Hoja2!$AG$17</f>
        <v>325651.56684584304</v>
      </c>
      <c r="E19" s="40">
        <f>SUM([3]rdo!E19)</f>
        <v>444426</v>
      </c>
      <c r="F19" s="52">
        <f t="shared" si="1"/>
        <v>118774.43315415696</v>
      </c>
      <c r="G19" s="34"/>
      <c r="H19" s="39">
        <f>+[2]COMPRES!$D$20+D19</f>
        <v>512408.9650366563</v>
      </c>
      <c r="I19" s="40">
        <f>+[3]RDOACUM!H19</f>
        <v>721312</v>
      </c>
      <c r="J19" s="52">
        <f t="shared" si="2"/>
        <v>208903.0349633437</v>
      </c>
      <c r="K19" s="64"/>
    </row>
    <row r="20" spans="1:11" x14ac:dyDescent="0.2">
      <c r="A20" s="43" t="s">
        <v>22</v>
      </c>
      <c r="C20" s="45"/>
      <c r="D20" s="63">
        <f>+[1]Hoja2!$AG$18</f>
        <v>145946.00788280994</v>
      </c>
      <c r="E20" s="40">
        <f>SUM([3]rdo!E20)</f>
        <v>729492</v>
      </c>
      <c r="F20" s="52">
        <f t="shared" si="1"/>
        <v>583545.99211719004</v>
      </c>
      <c r="G20" s="34"/>
      <c r="H20" s="39">
        <f>+[2]COMPRES!$D$21+D20</f>
        <v>336751.39642681286</v>
      </c>
      <c r="I20" s="40">
        <f>+[3]RDOACUM!H20</f>
        <v>1271471</v>
      </c>
      <c r="J20" s="52">
        <f t="shared" si="2"/>
        <v>934719.60357318714</v>
      </c>
    </row>
    <row r="21" spans="1:11" x14ac:dyDescent="0.2">
      <c r="A21" s="43" t="s">
        <v>23</v>
      </c>
      <c r="C21" s="45"/>
      <c r="D21" s="63">
        <f>+[1]Hoja2!$AG$19</f>
        <v>7360131.9495219886</v>
      </c>
      <c r="E21" s="40">
        <f>SUM([3]rdo!E21)</f>
        <v>8369312</v>
      </c>
      <c r="F21" s="52">
        <f t="shared" si="1"/>
        <v>1009180.0504780114</v>
      </c>
      <c r="G21" s="34"/>
      <c r="H21" s="39">
        <f>+[2]COMPRES!$D$22+D21</f>
        <v>9131849.2221518327</v>
      </c>
      <c r="I21" s="40">
        <f>+[3]RDOACUM!H21</f>
        <v>10116604.91</v>
      </c>
      <c r="J21" s="52">
        <f t="shared" si="2"/>
        <v>984755.68784816749</v>
      </c>
    </row>
    <row r="22" spans="1:11" x14ac:dyDescent="0.2">
      <c r="A22" s="43" t="s">
        <v>24</v>
      </c>
      <c r="C22" s="45"/>
      <c r="D22" s="63">
        <f>+[1]Hoja2!$AG$20</f>
        <v>383291.20013002714</v>
      </c>
      <c r="E22" s="40">
        <f>SUM([3]rdo!E22)</f>
        <v>602904</v>
      </c>
      <c r="F22" s="52">
        <f t="shared" si="1"/>
        <v>219612.79986997286</v>
      </c>
      <c r="G22" s="34"/>
      <c r="H22" s="39">
        <f>+[2]COMPRES!$D$23+D22</f>
        <v>698796.27587224194</v>
      </c>
      <c r="I22" s="40">
        <f>+[3]RDOACUM!H22</f>
        <v>983886.19</v>
      </c>
      <c r="J22" s="52">
        <f t="shared" si="2"/>
        <v>285089.91412775801</v>
      </c>
    </row>
    <row r="23" spans="1:11" x14ac:dyDescent="0.2">
      <c r="A23" s="43" t="s">
        <v>25</v>
      </c>
      <c r="C23" s="45"/>
      <c r="D23" s="63">
        <f>+[1]Hoja2!$AG$21</f>
        <v>630185.45369339827</v>
      </c>
      <c r="E23" s="40">
        <f>SUM([3]rdo!E23)</f>
        <v>477316</v>
      </c>
      <c r="F23" s="52">
        <f t="shared" si="1"/>
        <v>-152869.45369339827</v>
      </c>
      <c r="G23" s="34"/>
      <c r="H23" s="39">
        <f>+[2]COMPRES!$D$24+D23</f>
        <v>1162871.5848407806</v>
      </c>
      <c r="I23" s="40">
        <f>+[3]RDOACUM!H23</f>
        <v>1523417.4</v>
      </c>
      <c r="J23" s="52">
        <f t="shared" si="2"/>
        <v>360545.81515921932</v>
      </c>
    </row>
    <row r="24" spans="1:11" x14ac:dyDescent="0.2">
      <c r="A24" s="43" t="s">
        <v>26</v>
      </c>
      <c r="C24" s="45"/>
      <c r="D24" s="65">
        <f>+[1]Hoja2!$AG$22</f>
        <v>200454.18430416091</v>
      </c>
      <c r="E24" s="66">
        <f>SUM([3]rdo!E24)</f>
        <v>98453897</v>
      </c>
      <c r="F24" s="67">
        <f>+E24-D24</f>
        <v>98253442.815695837</v>
      </c>
      <c r="G24" s="68"/>
      <c r="H24" s="53">
        <f>+[2]COMPRES!$D$25+D24</f>
        <v>3341545.84100021</v>
      </c>
      <c r="I24" s="40">
        <f>+[3]RDOACUM!H24</f>
        <v>103147546</v>
      </c>
      <c r="J24" s="52">
        <f>+I24-H24</f>
        <v>99806000.158999786</v>
      </c>
    </row>
    <row r="25" spans="1:11" x14ac:dyDescent="0.2">
      <c r="B25" s="29" t="s">
        <v>27</v>
      </c>
      <c r="C25" s="45"/>
      <c r="D25" s="58">
        <f>SUM(D16:D24)</f>
        <v>23772971.886125438</v>
      </c>
      <c r="E25" s="59">
        <f>SUM(E16:E24)</f>
        <v>131219760</v>
      </c>
      <c r="F25" s="60">
        <f>+D25-E25</f>
        <v>-107446788.11387455</v>
      </c>
      <c r="G25" s="34"/>
      <c r="H25" s="58">
        <f>SUM(H16:H24)</f>
        <v>130828161.32159661</v>
      </c>
      <c r="I25" s="59">
        <f>SUM(I16:I24)</f>
        <v>270500651.52999997</v>
      </c>
      <c r="J25" s="69">
        <f>SUM(H25-I25)</f>
        <v>-139672490.20840335</v>
      </c>
    </row>
    <row r="26" spans="1:11" x14ac:dyDescent="0.2">
      <c r="C26" s="30" t="s">
        <v>28</v>
      </c>
      <c r="D26" s="70">
        <f>SUM(D25,D15,D10)</f>
        <v>97866239.886125445</v>
      </c>
      <c r="E26" s="71">
        <f>SUM(E25,E15,E10)</f>
        <v>273566956</v>
      </c>
      <c r="F26" s="72">
        <f>+D26-E26</f>
        <v>-175700716.11387455</v>
      </c>
      <c r="G26" s="34"/>
      <c r="H26" s="70">
        <f>SUM(H25,H15,H10)</f>
        <v>349740179.87159657</v>
      </c>
      <c r="I26" s="71">
        <f>SUM(I25,I15,I10)</f>
        <v>474713598.07999998</v>
      </c>
      <c r="J26" s="72">
        <f>SUM(H26-I26)</f>
        <v>-124973418.20840341</v>
      </c>
    </row>
    <row r="27" spans="1:11" x14ac:dyDescent="0.2">
      <c r="C27" s="30"/>
      <c r="D27" s="73"/>
      <c r="E27" s="74"/>
      <c r="F27" s="75"/>
      <c r="G27" s="34"/>
      <c r="H27" s="73"/>
      <c r="I27" s="74"/>
      <c r="J27" s="75"/>
    </row>
    <row r="28" spans="1:11" x14ac:dyDescent="0.2">
      <c r="B28" s="44" t="s">
        <v>29</v>
      </c>
      <c r="C28" s="30"/>
      <c r="D28" s="76">
        <f>+[1]Hoja2!$AG$26</f>
        <v>2426468.8529385566</v>
      </c>
      <c r="E28" s="77">
        <f>SUM([3]rdo!E29)</f>
        <v>3057075</v>
      </c>
      <c r="F28" s="78">
        <f>+E28-D28</f>
        <v>630606.14706144342</v>
      </c>
      <c r="G28" s="34"/>
      <c r="H28" s="79">
        <f>+[2]COMPRES!$D$29+D28</f>
        <v>18441358.394413009</v>
      </c>
      <c r="I28" s="77">
        <f>+[3]RDOACUM!H29</f>
        <v>24102273.07</v>
      </c>
      <c r="J28" s="78">
        <f>+I28-H28</f>
        <v>5660914.675586991</v>
      </c>
    </row>
    <row r="29" spans="1:11" x14ac:dyDescent="0.2">
      <c r="C29" s="30" t="s">
        <v>30</v>
      </c>
      <c r="D29" s="70">
        <f>SUM(D26-D28)</f>
        <v>95439771.033186883</v>
      </c>
      <c r="E29" s="71">
        <f>SUM(E26-E28)</f>
        <v>270509881</v>
      </c>
      <c r="F29" s="72">
        <f>SUM(F26-F28)</f>
        <v>-176331322.26093599</v>
      </c>
      <c r="G29" s="34"/>
      <c r="H29" s="70">
        <f>SUM(H26-H28)</f>
        <v>331298821.47718358</v>
      </c>
      <c r="I29" s="71">
        <f>SUM(I26-I28)</f>
        <v>450611325.00999999</v>
      </c>
      <c r="J29" s="72">
        <f>+H29-I29</f>
        <v>-119312503.53281641</v>
      </c>
    </row>
    <row r="30" spans="1:11" x14ac:dyDescent="0.2">
      <c r="A30" s="80" t="s">
        <v>31</v>
      </c>
      <c r="C30" s="45"/>
      <c r="D30" s="39"/>
      <c r="E30" s="81"/>
      <c r="F30" s="41"/>
      <c r="G30" s="34"/>
      <c r="H30" s="39"/>
      <c r="I30" s="40"/>
      <c r="J30" s="42"/>
    </row>
    <row r="31" spans="1:11" x14ac:dyDescent="0.2">
      <c r="A31" s="36" t="s">
        <v>32</v>
      </c>
      <c r="B31" s="82"/>
      <c r="C31" s="83"/>
      <c r="D31" s="39"/>
      <c r="E31" s="40"/>
      <c r="F31" s="41"/>
      <c r="G31" s="34"/>
      <c r="H31" s="39"/>
      <c r="I31" s="40"/>
      <c r="J31" s="42"/>
    </row>
    <row r="32" spans="1:11" x14ac:dyDescent="0.2">
      <c r="A32" s="43" t="s">
        <v>33</v>
      </c>
      <c r="C32" s="45"/>
      <c r="D32" s="84">
        <f>+[1]Hoja2!$AG$30</f>
        <v>83163841.132786244</v>
      </c>
      <c r="E32" s="85">
        <f>SUM([3]rdo!E34)</f>
        <v>80678431</v>
      </c>
      <c r="F32" s="130">
        <f>+E32-D32</f>
        <v>-2485410.1327862442</v>
      </c>
      <c r="G32" s="34"/>
      <c r="H32" s="49">
        <f>+[2]COMPRES!$D$33+D32</f>
        <v>161502880.53416288</v>
      </c>
      <c r="I32" s="47">
        <f>+[3]RDOACUM!H33</f>
        <v>160760847.99000001</v>
      </c>
      <c r="J32" s="131">
        <f>+I32-H32</f>
        <v>-742032.54416286945</v>
      </c>
    </row>
    <row r="33" spans="1:10" x14ac:dyDescent="0.2">
      <c r="A33" s="43" t="s">
        <v>34</v>
      </c>
      <c r="C33" s="45"/>
      <c r="D33" s="88">
        <f>+[1]Hoja2!$AG$31</f>
        <v>10702143.066980401</v>
      </c>
      <c r="E33" s="66">
        <f>SUM([3]rdo!E35)</f>
        <v>17762046</v>
      </c>
      <c r="F33" s="67">
        <f>+E33-D33</f>
        <v>7059902.9330195989</v>
      </c>
      <c r="G33" s="68"/>
      <c r="H33" s="53">
        <f>+[2]COMPRES!$D$34+D33</f>
        <v>16175011.1123414</v>
      </c>
      <c r="I33" s="40">
        <f>+[3]IYE!I35</f>
        <v>26091156.670000002</v>
      </c>
      <c r="J33" s="89">
        <f>+I33-H33</f>
        <v>9916145.5576586016</v>
      </c>
    </row>
    <row r="34" spans="1:10" x14ac:dyDescent="0.2">
      <c r="A34" s="43" t="s">
        <v>35</v>
      </c>
      <c r="C34" s="45"/>
      <c r="D34" s="88">
        <f>+[1]Hoja2!$AG$32</f>
        <v>7638028.8229884431</v>
      </c>
      <c r="E34" s="66">
        <f>SUM([3]rdo!E36)</f>
        <v>8033206</v>
      </c>
      <c r="F34" s="67">
        <f t="shared" ref="F34:F36" si="3">+E34-D34</f>
        <v>395177.17701155692</v>
      </c>
      <c r="G34" s="68"/>
      <c r="H34" s="53">
        <f>+[2]COMPRES!$D$35+D34</f>
        <v>10902783.361143116</v>
      </c>
      <c r="I34" s="40">
        <f>+[3]RDOACUM!H35</f>
        <v>12173831.779999999</v>
      </c>
      <c r="J34" s="89">
        <f t="shared" ref="J34:J36" si="4">+I34-H34</f>
        <v>1271048.4188568834</v>
      </c>
    </row>
    <row r="35" spans="1:10" x14ac:dyDescent="0.2">
      <c r="A35" s="43" t="s">
        <v>36</v>
      </c>
      <c r="C35" s="45"/>
      <c r="D35" s="88">
        <f>+[1]Hoja2!$AG$33</f>
        <v>3102737.7240000437</v>
      </c>
      <c r="E35" s="66">
        <f>SUM([3]rdo!E37)</f>
        <v>5592974</v>
      </c>
      <c r="F35" s="67">
        <f t="shared" si="3"/>
        <v>2490236.2759999563</v>
      </c>
      <c r="G35" s="68"/>
      <c r="H35" s="53">
        <f>+[2]COMPRES!$D$36+D35</f>
        <v>4767046.3112686845</v>
      </c>
      <c r="I35" s="40">
        <f>+[3]RDOACUM!H36</f>
        <v>8850807.870000001</v>
      </c>
      <c r="J35" s="89">
        <f t="shared" si="4"/>
        <v>4083761.5587313166</v>
      </c>
    </row>
    <row r="36" spans="1:10" x14ac:dyDescent="0.2">
      <c r="A36" s="43" t="s">
        <v>37</v>
      </c>
      <c r="C36" s="45"/>
      <c r="D36" s="88">
        <f>+[1]Hoja2!$AG$34</f>
        <v>3432535.3744766689</v>
      </c>
      <c r="E36" s="66">
        <f>SUM([3]rdo!E38)</f>
        <v>10745691</v>
      </c>
      <c r="F36" s="67">
        <f t="shared" si="3"/>
        <v>7313155.6255233306</v>
      </c>
      <c r="G36" s="68"/>
      <c r="H36" s="53">
        <f>+[2]COMPRES!$D$37+D36</f>
        <v>6288447.7373840697</v>
      </c>
      <c r="I36" s="40">
        <f>+[3]RDOACUM!H37</f>
        <v>11001323.49</v>
      </c>
      <c r="J36" s="89">
        <f t="shared" si="4"/>
        <v>4712875.7526159305</v>
      </c>
    </row>
    <row r="37" spans="1:10" x14ac:dyDescent="0.2">
      <c r="A37" s="43" t="s">
        <v>38</v>
      </c>
      <c r="B37" s="90"/>
      <c r="C37" s="90"/>
      <c r="D37" s="91">
        <v>0</v>
      </c>
      <c r="E37" s="92">
        <v>0</v>
      </c>
      <c r="F37" s="93">
        <f>+E37-D37</f>
        <v>0</v>
      </c>
      <c r="H37" s="91">
        <f>+[2]COMPRES!$D$38+D37</f>
        <v>0</v>
      </c>
      <c r="I37" s="92">
        <v>0</v>
      </c>
      <c r="J37" s="52">
        <f t="shared" ref="J37:J38" si="5">SUM(H37-I37)</f>
        <v>0</v>
      </c>
    </row>
    <row r="38" spans="1:10" x14ac:dyDescent="0.2">
      <c r="B38" s="29" t="s">
        <v>39</v>
      </c>
      <c r="C38" s="45"/>
      <c r="D38" s="58">
        <f>SUM(D32:D37)</f>
        <v>108039286.12123179</v>
      </c>
      <c r="E38" s="59">
        <f>SUM(E32:E37)</f>
        <v>122812348</v>
      </c>
      <c r="F38" s="60">
        <f t="shared" ref="F38:F74" si="6">SUM(D38-E38)</f>
        <v>-14773061.878768206</v>
      </c>
      <c r="G38" s="34"/>
      <c r="H38" s="58">
        <f>SUM(H32:H37)</f>
        <v>199636169.05630016</v>
      </c>
      <c r="I38" s="59">
        <f>SUM(I32:I37)</f>
        <v>218877967.80000004</v>
      </c>
      <c r="J38" s="94">
        <f t="shared" si="5"/>
        <v>-19241798.743699878</v>
      </c>
    </row>
    <row r="39" spans="1:10" x14ac:dyDescent="0.2">
      <c r="A39" s="43" t="s">
        <v>40</v>
      </c>
      <c r="C39" s="45"/>
      <c r="D39" s="84">
        <f>+[1]Hoja2!$AG$37</f>
        <v>103866.15013473648</v>
      </c>
      <c r="E39" s="95">
        <f>SUM([3]rdo!E40)</f>
        <v>113259</v>
      </c>
      <c r="F39" s="130">
        <f>+E39-D39</f>
        <v>9392.8498652635171</v>
      </c>
      <c r="G39" s="34"/>
      <c r="H39" s="62">
        <f>+[2]COMPRES!$D$40+D39</f>
        <v>177158.1501347365</v>
      </c>
      <c r="I39" s="47">
        <f>+[3]RDOACUM!H39</f>
        <v>208738.39</v>
      </c>
      <c r="J39" s="131">
        <f>+I39-H39</f>
        <v>31580.239865263517</v>
      </c>
    </row>
    <row r="40" spans="1:10" x14ac:dyDescent="0.2">
      <c r="A40" s="43" t="s">
        <v>41</v>
      </c>
      <c r="C40" s="45"/>
      <c r="D40" s="39">
        <f>+[1]Hoja2!$AG$38</f>
        <v>42220.403504578615</v>
      </c>
      <c r="E40" s="40">
        <f>SUM([3]rdo!E41)</f>
        <v>58286</v>
      </c>
      <c r="F40" s="52">
        <f>+E40-D40</f>
        <v>16065.596495421385</v>
      </c>
      <c r="G40" s="34"/>
      <c r="H40" s="39">
        <f>+[2]COMPRES!$D$41+D40</f>
        <v>110387.40350457861</v>
      </c>
      <c r="I40" s="40">
        <f>+[3]RDOACUM!H40</f>
        <v>374213.87</v>
      </c>
      <c r="J40" s="89">
        <f>+I40-H40</f>
        <v>263826.46649542137</v>
      </c>
    </row>
    <row r="41" spans="1:10" x14ac:dyDescent="0.2">
      <c r="A41" s="43" t="s">
        <v>42</v>
      </c>
      <c r="C41" s="45"/>
      <c r="D41" s="39">
        <f>+[1]Hoja2!$AG$39</f>
        <v>154243.84466316761</v>
      </c>
      <c r="E41" s="40">
        <f>SUM([3]rdo!E42)</f>
        <v>346299</v>
      </c>
      <c r="F41" s="52">
        <f t="shared" ref="F41:F45" si="7">+E41-D41</f>
        <v>192055.15533683239</v>
      </c>
      <c r="G41" s="34"/>
      <c r="H41" s="39">
        <f>+[2]COMPRES!$D$42+D41</f>
        <v>362486.84466316761</v>
      </c>
      <c r="I41" s="40">
        <f>+[3]RDOACUM!H41</f>
        <v>482081.36</v>
      </c>
      <c r="J41" s="89">
        <f t="shared" ref="J41:J45" si="8">+I41-H41</f>
        <v>119594.51533683238</v>
      </c>
    </row>
    <row r="42" spans="1:10" x14ac:dyDescent="0.2">
      <c r="A42" s="43" t="s">
        <v>43</v>
      </c>
      <c r="C42" s="45"/>
      <c r="D42" s="39">
        <f>+[1]Hoja2!$AG$40</f>
        <v>2460.2075245766914</v>
      </c>
      <c r="E42" s="40">
        <f>SUM([3]rdo!E43)</f>
        <v>18298</v>
      </c>
      <c r="F42" s="52">
        <f t="shared" si="7"/>
        <v>15837.792475423308</v>
      </c>
      <c r="G42" s="34"/>
      <c r="H42" s="39">
        <f>+[2]COMPRES!$D$43+D42</f>
        <v>2460.2075245766914</v>
      </c>
      <c r="I42" s="40">
        <f>+[3]RDOACUM!H42</f>
        <v>50210.5</v>
      </c>
      <c r="J42" s="89">
        <f t="shared" si="8"/>
        <v>47750.29247542331</v>
      </c>
    </row>
    <row r="43" spans="1:10" x14ac:dyDescent="0.2">
      <c r="A43" s="43" t="s">
        <v>44</v>
      </c>
      <c r="C43" s="45"/>
      <c r="D43" s="39">
        <f>+[1]Hoja2!$AG$41</f>
        <v>227260.76854752126</v>
      </c>
      <c r="E43" s="40">
        <f>SUM([3]rdo!E44)</f>
        <v>310346</v>
      </c>
      <c r="F43" s="52">
        <f t="shared" si="7"/>
        <v>83085.231452478736</v>
      </c>
      <c r="G43" s="34"/>
      <c r="H43" s="39">
        <f>+[2]COMPRES!$D$44+D43</f>
        <v>238661.76854752126</v>
      </c>
      <c r="I43" s="40">
        <f>+[3]RDOACUM!H43</f>
        <v>317235.73</v>
      </c>
      <c r="J43" s="89">
        <f t="shared" si="8"/>
        <v>78573.961452478718</v>
      </c>
    </row>
    <row r="44" spans="1:10" x14ac:dyDescent="0.2">
      <c r="A44" s="43" t="s">
        <v>45</v>
      </c>
      <c r="C44" s="45"/>
      <c r="D44" s="63">
        <f>+[1]Hoja2!$AG$42</f>
        <v>0</v>
      </c>
      <c r="E44" s="51">
        <f>+[3]rdo!E45</f>
        <v>0</v>
      </c>
      <c r="F44" s="52">
        <f t="shared" si="7"/>
        <v>0</v>
      </c>
      <c r="G44" s="96"/>
      <c r="H44" s="63">
        <f>+[2]COMPRES!$D$45+D44</f>
        <v>0</v>
      </c>
      <c r="I44" s="51">
        <f>+[3]RDOACUM!H44</f>
        <v>0</v>
      </c>
      <c r="J44" s="89">
        <f t="shared" si="8"/>
        <v>0</v>
      </c>
    </row>
    <row r="45" spans="1:10" x14ac:dyDescent="0.2">
      <c r="A45" s="43" t="s">
        <v>46</v>
      </c>
      <c r="C45" s="45"/>
      <c r="D45" s="39">
        <f>+[1]Hoja2!$AG$43</f>
        <v>31966.958466958284</v>
      </c>
      <c r="E45" s="40">
        <f>SUM([3]rdo!E46)</f>
        <v>38703</v>
      </c>
      <c r="F45" s="52">
        <f t="shared" si="7"/>
        <v>6736.0415330417163</v>
      </c>
      <c r="G45" s="34"/>
      <c r="H45" s="39">
        <f>+[2]COMPRES!$D$46+D45</f>
        <v>51354.958466958284</v>
      </c>
      <c r="I45" s="40">
        <f>+[3]RDOACUM!H45</f>
        <v>39697.17</v>
      </c>
      <c r="J45" s="89">
        <f t="shared" si="8"/>
        <v>-11657.788466958285</v>
      </c>
    </row>
    <row r="46" spans="1:10" x14ac:dyDescent="0.2">
      <c r="A46" s="43" t="s">
        <v>47</v>
      </c>
      <c r="C46" s="45"/>
      <c r="D46" s="39">
        <f>+[1]Hoja2!$AG$44</f>
        <v>1986.4739735586686</v>
      </c>
      <c r="E46" s="97">
        <f>SUM([3]rdo!E47)</f>
        <v>26574</v>
      </c>
      <c r="F46" s="52">
        <f>+E46-D46</f>
        <v>24587.52602644133</v>
      </c>
      <c r="G46" s="34"/>
      <c r="H46" s="39">
        <f>+[2]COMPRES!$D$47+D46</f>
        <v>3196.4739735586686</v>
      </c>
      <c r="I46" s="40">
        <f>+[3]RDOACUM!H46</f>
        <v>65731.53</v>
      </c>
      <c r="J46" s="89">
        <f>+I46-H46</f>
        <v>62535.056026441329</v>
      </c>
    </row>
    <row r="47" spans="1:10" x14ac:dyDescent="0.2">
      <c r="B47" s="29" t="s">
        <v>48</v>
      </c>
      <c r="C47" s="45"/>
      <c r="D47" s="58">
        <f>SUM(D39:D46)</f>
        <v>564004.80681509746</v>
      </c>
      <c r="E47" s="98">
        <f>SUM(E39:E46)</f>
        <v>911765</v>
      </c>
      <c r="F47" s="60">
        <f t="shared" si="6"/>
        <v>-347760.19318490254</v>
      </c>
      <c r="G47" s="34"/>
      <c r="H47" s="58">
        <f>SUM(H39:H46)</f>
        <v>945705.80681509746</v>
      </c>
      <c r="I47" s="98">
        <f>SUM(I39:I46)</f>
        <v>1537908.55</v>
      </c>
      <c r="J47" s="94">
        <f t="shared" ref="J47:J53" si="9">SUM(H47-I47)</f>
        <v>-592202.74318490259</v>
      </c>
    </row>
    <row r="48" spans="1:10" x14ac:dyDescent="0.2">
      <c r="C48" s="30" t="s">
        <v>49</v>
      </c>
      <c r="D48" s="99">
        <f>SUM(D47,D38)</f>
        <v>108603290.9280469</v>
      </c>
      <c r="E48" s="98">
        <f>SUM(E47,E38)</f>
        <v>123724113</v>
      </c>
      <c r="F48" s="60">
        <f t="shared" si="6"/>
        <v>-15120822.071953103</v>
      </c>
      <c r="G48" s="34"/>
      <c r="H48" s="99">
        <f>SUM(H47,H38)</f>
        <v>200581874.86311525</v>
      </c>
      <c r="I48" s="98">
        <f>SUM(I47,I38)</f>
        <v>220415876.35000005</v>
      </c>
      <c r="J48" s="94">
        <f t="shared" si="9"/>
        <v>-19834001.486884803</v>
      </c>
    </row>
    <row r="49" spans="1:11" x14ac:dyDescent="0.2">
      <c r="A49" s="43" t="s">
        <v>50</v>
      </c>
      <c r="C49" s="45"/>
      <c r="D49" s="100">
        <f>+[1]Hoja2!$AG$47</f>
        <v>0</v>
      </c>
      <c r="E49" s="101">
        <f>+[3]IYE!G51</f>
        <v>0</v>
      </c>
      <c r="F49" s="132">
        <f>+E49-D49</f>
        <v>0</v>
      </c>
      <c r="G49" s="34"/>
      <c r="H49" s="62">
        <f>+[2]COMPRES!$D$50+D49</f>
        <v>0</v>
      </c>
      <c r="I49" s="47">
        <f>+[3]IYE!I51</f>
        <v>0</v>
      </c>
      <c r="J49" s="131">
        <f t="shared" si="9"/>
        <v>0</v>
      </c>
    </row>
    <row r="50" spans="1:11" x14ac:dyDescent="0.2">
      <c r="A50" s="43" t="s">
        <v>51</v>
      </c>
      <c r="C50" s="45"/>
      <c r="D50" s="103">
        <f>+[1]Hoja2!$AG$48</f>
        <v>48657.278254905941</v>
      </c>
      <c r="E50" s="104">
        <f>+[3]IYE!G52</f>
        <v>26025</v>
      </c>
      <c r="F50" s="67">
        <f>+E50-D50</f>
        <v>-22632.278254905941</v>
      </c>
      <c r="G50" s="34"/>
      <c r="H50" s="63">
        <f>+[2]COMPRES!$D$51+D50</f>
        <v>48657.278254905941</v>
      </c>
      <c r="I50" s="40">
        <f>+[3]IYE!I52</f>
        <v>26434</v>
      </c>
      <c r="J50" s="89">
        <f t="shared" si="9"/>
        <v>22223.278254905941</v>
      </c>
    </row>
    <row r="51" spans="1:11" x14ac:dyDescent="0.2">
      <c r="A51" s="43" t="s">
        <v>52</v>
      </c>
      <c r="C51" s="45"/>
      <c r="D51" s="103">
        <f>+[1]Hoja2!$AG$49</f>
        <v>0</v>
      </c>
      <c r="E51" s="104">
        <f>+[3]IYE!G53</f>
        <v>85326500</v>
      </c>
      <c r="F51" s="67">
        <f>+E51-D51</f>
        <v>85326500</v>
      </c>
      <c r="G51" s="34"/>
      <c r="H51" s="63">
        <f>+[2]COMPRES!$D$52+D51</f>
        <v>0</v>
      </c>
      <c r="I51" s="40">
        <f>+[3]IYE!I53</f>
        <v>85326500</v>
      </c>
      <c r="J51" s="89">
        <f t="shared" si="9"/>
        <v>-85326500</v>
      </c>
    </row>
    <row r="52" spans="1:11" x14ac:dyDescent="0.2">
      <c r="A52" s="43" t="s">
        <v>53</v>
      </c>
      <c r="C52" s="45"/>
      <c r="D52" s="103">
        <f>+[1]Hoja2!$AG$50</f>
        <v>12810151.029840423</v>
      </c>
      <c r="E52" s="104">
        <f>+[3]IYE!G54</f>
        <v>4161219.46</v>
      </c>
      <c r="F52" s="52">
        <f>+E52-D52</f>
        <v>-8648931.5698404238</v>
      </c>
      <c r="G52" s="34"/>
      <c r="H52" s="63">
        <f>+[2]COMPRES!$D$53+D52</f>
        <v>20511205.029840425</v>
      </c>
      <c r="I52" s="40">
        <f>+[3]IYE!I54</f>
        <v>5193735.08</v>
      </c>
      <c r="J52" s="89">
        <f t="shared" si="9"/>
        <v>15317469.949840425</v>
      </c>
    </row>
    <row r="53" spans="1:11" x14ac:dyDescent="0.2">
      <c r="A53" s="43" t="s">
        <v>54</v>
      </c>
      <c r="C53" s="45"/>
      <c r="D53" s="103">
        <v>0</v>
      </c>
      <c r="E53" s="104">
        <f>+[3]IYE!G55</f>
        <v>31900</v>
      </c>
      <c r="F53" s="52">
        <f t="shared" ref="F53:F58" si="10">+E53-D53</f>
        <v>31900</v>
      </c>
      <c r="G53" s="34"/>
      <c r="H53" s="63">
        <f>+[2]COMPRES!$D$54+D53</f>
        <v>0</v>
      </c>
      <c r="I53" s="40">
        <f>+[3]IYE!I55</f>
        <v>31900</v>
      </c>
      <c r="J53" s="89">
        <f t="shared" si="9"/>
        <v>-31900</v>
      </c>
      <c r="K53" s="64"/>
    </row>
    <row r="54" spans="1:11" x14ac:dyDescent="0.2">
      <c r="A54" s="43" t="s">
        <v>55</v>
      </c>
      <c r="C54" s="45"/>
      <c r="D54" s="103">
        <f>+[1]Hoja2!$AG$52+[1]Hoja2!$AG$51</f>
        <v>1685730.7565422293</v>
      </c>
      <c r="E54" s="104">
        <f>+[3]IYE!G56</f>
        <v>590111.46</v>
      </c>
      <c r="F54" s="52">
        <f t="shared" si="10"/>
        <v>-1095619.2965422294</v>
      </c>
      <c r="G54" s="34"/>
      <c r="H54" s="63">
        <f>+[2]COMPRES!$D$55+D54</f>
        <v>3677433.7565422291</v>
      </c>
      <c r="I54" s="40">
        <f>+[3]IYE!I56</f>
        <v>796399.14999999991</v>
      </c>
      <c r="J54" s="89">
        <f t="shared" ref="J54:J61" si="11">SUM(H54-I54)</f>
        <v>2881034.6065422292</v>
      </c>
    </row>
    <row r="55" spans="1:11" x14ac:dyDescent="0.2">
      <c r="A55" s="43" t="s">
        <v>56</v>
      </c>
      <c r="C55" s="45"/>
      <c r="D55" s="103">
        <f>+[1]Hoja2!$AG$53</f>
        <v>1672882.1547525094</v>
      </c>
      <c r="E55" s="104">
        <f>+[3]IYE!G57</f>
        <v>255003.54</v>
      </c>
      <c r="F55" s="52">
        <f t="shared" si="10"/>
        <v>-1417878.6147525094</v>
      </c>
      <c r="G55" s="34"/>
      <c r="H55" s="63">
        <f>+[2]COMPRES!$D$56+D55</f>
        <v>2031422.1547525094</v>
      </c>
      <c r="I55" s="40">
        <f>+[3]IYE!I57</f>
        <v>318018.49</v>
      </c>
      <c r="J55" s="89">
        <f t="shared" si="11"/>
        <v>1713403.6647525094</v>
      </c>
    </row>
    <row r="56" spans="1:11" x14ac:dyDescent="0.2">
      <c r="A56" s="43" t="s">
        <v>57</v>
      </c>
      <c r="C56" s="45"/>
      <c r="D56" s="103">
        <f>+[1]Hoja2!$AG$54</f>
        <v>0</v>
      </c>
      <c r="E56" s="104">
        <f>+[3]IYE!G58</f>
        <v>0</v>
      </c>
      <c r="F56" s="52">
        <f t="shared" si="10"/>
        <v>0</v>
      </c>
      <c r="G56" s="34"/>
      <c r="H56" s="63">
        <f>+[2]COMPRES!$D$57+D56</f>
        <v>0</v>
      </c>
      <c r="I56" s="40">
        <f>+[3]IYE!I58</f>
        <v>0</v>
      </c>
      <c r="J56" s="89">
        <f t="shared" si="11"/>
        <v>0</v>
      </c>
    </row>
    <row r="57" spans="1:11" x14ac:dyDescent="0.2">
      <c r="A57" s="43" t="s">
        <v>58</v>
      </c>
      <c r="C57" s="45"/>
      <c r="D57" s="103">
        <f>+[1]Hoja2!$AG$55</f>
        <v>390457.77039978612</v>
      </c>
      <c r="E57" s="104">
        <f>+[3]IYE!G59</f>
        <v>180021</v>
      </c>
      <c r="F57" s="52">
        <f t="shared" si="10"/>
        <v>-210436.77039978612</v>
      </c>
      <c r="G57" s="34"/>
      <c r="H57" s="63">
        <f>+[2]COMPRES!$D$58+D57</f>
        <v>2436411.7703997861</v>
      </c>
      <c r="I57" s="40">
        <f>+[3]IYE!I59</f>
        <v>313367.01</v>
      </c>
      <c r="J57" s="89">
        <f t="shared" si="11"/>
        <v>2123044.7603997858</v>
      </c>
    </row>
    <row r="58" spans="1:11" x14ac:dyDescent="0.2">
      <c r="A58" s="43" t="s">
        <v>59</v>
      </c>
      <c r="C58" s="45"/>
      <c r="D58" s="103">
        <f>+[1]Hoja2!$AG$56</f>
        <v>19217.747748541693</v>
      </c>
      <c r="E58" s="104">
        <f>+[3]IYE!G60</f>
        <v>0</v>
      </c>
      <c r="F58" s="52">
        <f t="shared" si="10"/>
        <v>-19217.747748541693</v>
      </c>
      <c r="G58" s="34"/>
      <c r="H58" s="63">
        <f>+[2]COMPRES!$D$59+D58</f>
        <v>19217.747748541693</v>
      </c>
      <c r="I58" s="40">
        <f>+[3]IYE!I60</f>
        <v>0</v>
      </c>
      <c r="J58" s="89">
        <f>SUM(H58-I58)</f>
        <v>19217.747748541693</v>
      </c>
    </row>
    <row r="59" spans="1:11" x14ac:dyDescent="0.2">
      <c r="A59" s="43" t="s">
        <v>60</v>
      </c>
      <c r="C59" s="45"/>
      <c r="D59" s="103">
        <v>0</v>
      </c>
      <c r="E59" s="104">
        <f>+[3]IYE!G61</f>
        <v>0</v>
      </c>
      <c r="F59" s="52">
        <f>+E59-D59</f>
        <v>0</v>
      </c>
      <c r="G59" s="34"/>
      <c r="H59" s="50">
        <f>+[2]COMPRES!$D$60+D59</f>
        <v>0</v>
      </c>
      <c r="I59" s="55">
        <f>+[3]IYE!I61</f>
        <v>0</v>
      </c>
      <c r="J59" s="89">
        <f>SUM(H59-I59)</f>
        <v>0</v>
      </c>
    </row>
    <row r="60" spans="1:11" x14ac:dyDescent="0.2">
      <c r="B60" s="29" t="s">
        <v>61</v>
      </c>
      <c r="C60" s="45"/>
      <c r="D60" s="105">
        <f>SUM(D49:D59)</f>
        <v>16627096.737538397</v>
      </c>
      <c r="E60" s="106">
        <f>SUM(E49:E59)</f>
        <v>90570780.459999993</v>
      </c>
      <c r="F60" s="60">
        <f t="shared" si="6"/>
        <v>-73943683.722461596</v>
      </c>
      <c r="G60" s="34"/>
      <c r="H60" s="105">
        <f>SUM(H49:H59)</f>
        <v>28724347.737538397</v>
      </c>
      <c r="I60" s="106">
        <f>SUM(I49:I59)</f>
        <v>92006353.730000004</v>
      </c>
      <c r="J60" s="94">
        <f t="shared" si="11"/>
        <v>-63282005.992461607</v>
      </c>
    </row>
    <row r="61" spans="1:11" x14ac:dyDescent="0.2">
      <c r="C61" s="30" t="s">
        <v>62</v>
      </c>
      <c r="D61" s="107">
        <f>SUM(D48+D60)</f>
        <v>125230387.66558529</v>
      </c>
      <c r="E61" s="108">
        <f>SUM(E48+E60)</f>
        <v>214294893.45999998</v>
      </c>
      <c r="F61" s="72">
        <f t="shared" si="6"/>
        <v>-89064505.794414684</v>
      </c>
      <c r="G61" s="34"/>
      <c r="H61" s="107">
        <f>SUM(H48+H60)</f>
        <v>229306222.60065365</v>
      </c>
      <c r="I61" s="108">
        <f>SUM(I48+I60)</f>
        <v>312422230.08000004</v>
      </c>
      <c r="J61" s="109">
        <f t="shared" si="11"/>
        <v>-83116007.479346395</v>
      </c>
    </row>
    <row r="62" spans="1:11" x14ac:dyDescent="0.2">
      <c r="A62" s="80" t="s">
        <v>63</v>
      </c>
      <c r="C62" s="30"/>
      <c r="D62" s="39"/>
      <c r="E62" s="81"/>
      <c r="F62" s="41"/>
      <c r="G62" s="34"/>
      <c r="H62" s="39"/>
      <c r="I62" s="81"/>
      <c r="J62" s="41"/>
    </row>
    <row r="63" spans="1:11" x14ac:dyDescent="0.2">
      <c r="A63" s="43" t="s">
        <v>33</v>
      </c>
      <c r="C63" s="30"/>
      <c r="D63" s="62">
        <f>+E63</f>
        <v>67900</v>
      </c>
      <c r="E63" s="47">
        <f>SUM([3]rdo!E52)</f>
        <v>67900</v>
      </c>
      <c r="F63" s="48">
        <f t="shared" si="6"/>
        <v>0</v>
      </c>
      <c r="G63" s="34"/>
      <c r="H63" s="62">
        <f>+[2]COMPRES!$D$64+D63</f>
        <v>67900</v>
      </c>
      <c r="I63" s="47">
        <f>+[3]RDOACUM!H51</f>
        <v>67900</v>
      </c>
      <c r="J63" s="48">
        <f t="shared" ref="J63:J72" si="12">SUM(H63-I63)</f>
        <v>0</v>
      </c>
    </row>
    <row r="64" spans="1:11" x14ac:dyDescent="0.2">
      <c r="A64" s="43" t="s">
        <v>34</v>
      </c>
      <c r="C64" s="30"/>
      <c r="D64" s="63">
        <f t="shared" ref="D64:D68" si="13">+E64</f>
        <v>2090016</v>
      </c>
      <c r="E64" s="51">
        <f>SUM([3]rdo!E53)</f>
        <v>2090016</v>
      </c>
      <c r="F64" s="52">
        <f t="shared" si="6"/>
        <v>0</v>
      </c>
      <c r="G64" s="34"/>
      <c r="H64" s="110">
        <f>+[2]COMPRES!$D$65+D64</f>
        <v>3981285.9000000004</v>
      </c>
      <c r="I64" s="40">
        <f>+[3]IYE!I67</f>
        <v>3981285.62</v>
      </c>
      <c r="J64" s="52">
        <f t="shared" si="12"/>
        <v>0.28000000026077032</v>
      </c>
    </row>
    <row r="65" spans="1:10" x14ac:dyDescent="0.2">
      <c r="A65" s="43" t="s">
        <v>64</v>
      </c>
      <c r="C65" s="30"/>
      <c r="D65" s="63">
        <f t="shared" si="13"/>
        <v>1300189</v>
      </c>
      <c r="E65" s="51">
        <f>SUM([3]rdo!E54)</f>
        <v>1300189</v>
      </c>
      <c r="F65" s="52">
        <f t="shared" si="6"/>
        <v>0</v>
      </c>
      <c r="G65" s="34"/>
      <c r="H65" s="110">
        <f>+[2]COMPRES!$D$66+D65</f>
        <v>2187607.3199999998</v>
      </c>
      <c r="I65" s="40">
        <f>+[3]RDOACUM!H53</f>
        <v>2187607.3199999998</v>
      </c>
      <c r="J65" s="52">
        <f t="shared" si="12"/>
        <v>0</v>
      </c>
    </row>
    <row r="66" spans="1:10" x14ac:dyDescent="0.2">
      <c r="A66" s="43" t="s">
        <v>36</v>
      </c>
      <c r="C66" s="30"/>
      <c r="D66" s="63">
        <f t="shared" si="13"/>
        <v>62056</v>
      </c>
      <c r="E66" s="51">
        <f>SUM([3]rdo!E55)</f>
        <v>62056</v>
      </c>
      <c r="F66" s="52">
        <f t="shared" si="6"/>
        <v>0</v>
      </c>
      <c r="G66" s="34"/>
      <c r="H66" s="110">
        <f>+[2]COMPRES!$D$67+D66</f>
        <v>180614.03</v>
      </c>
      <c r="I66" s="40">
        <f>+[3]RDOACUM!H54</f>
        <v>180614.03</v>
      </c>
      <c r="J66" s="52">
        <f t="shared" si="12"/>
        <v>0</v>
      </c>
    </row>
    <row r="67" spans="1:10" x14ac:dyDescent="0.2">
      <c r="A67" s="43" t="s">
        <v>65</v>
      </c>
      <c r="C67" s="30"/>
      <c r="D67" s="63">
        <f t="shared" si="13"/>
        <v>0</v>
      </c>
      <c r="E67" s="51">
        <f>SUM([3]rdo!E56)</f>
        <v>0</v>
      </c>
      <c r="F67" s="52">
        <f t="shared" si="6"/>
        <v>0</v>
      </c>
      <c r="G67" s="34"/>
      <c r="H67" s="54">
        <f>+[2]COMPRES!$D$68+D67</f>
        <v>0</v>
      </c>
      <c r="I67" s="55">
        <f>+[3]RDOACUM!H55</f>
        <v>0</v>
      </c>
      <c r="J67" s="52">
        <f t="shared" si="12"/>
        <v>0</v>
      </c>
    </row>
    <row r="68" spans="1:10" x14ac:dyDescent="0.2">
      <c r="A68" s="43" t="s">
        <v>37</v>
      </c>
      <c r="C68" s="30"/>
      <c r="D68" s="63">
        <f t="shared" si="13"/>
        <v>601501.62</v>
      </c>
      <c r="E68" s="51">
        <f>SUM([3]rdo!E57)</f>
        <v>601501.62</v>
      </c>
      <c r="F68" s="52">
        <f t="shared" si="6"/>
        <v>0</v>
      </c>
      <c r="G68" s="34"/>
      <c r="H68" s="110">
        <f>+[2]COMPRES!$D$69+D68</f>
        <v>1177410.02</v>
      </c>
      <c r="I68" s="40">
        <f>+[3]RDOACUM!H56</f>
        <v>1177410.02</v>
      </c>
      <c r="J68" s="52">
        <f t="shared" si="12"/>
        <v>0</v>
      </c>
    </row>
    <row r="69" spans="1:10" x14ac:dyDescent="0.2">
      <c r="B69" s="29" t="s">
        <v>66</v>
      </c>
      <c r="C69" s="30"/>
      <c r="D69" s="111">
        <f>SUM(D63:D68)</f>
        <v>4121662.62</v>
      </c>
      <c r="E69" s="112">
        <f>SUM(E63:E68)</f>
        <v>4121662.62</v>
      </c>
      <c r="F69" s="113">
        <f t="shared" si="6"/>
        <v>0</v>
      </c>
      <c r="G69" s="34"/>
      <c r="H69" s="111">
        <f>SUM(H63:H68)</f>
        <v>7594817.2700000014</v>
      </c>
      <c r="I69" s="112">
        <f>SUM(I63:I68)</f>
        <v>7594816.9900000002</v>
      </c>
      <c r="J69" s="114">
        <f t="shared" si="12"/>
        <v>0.2800000011920929</v>
      </c>
    </row>
    <row r="70" spans="1:10" x14ac:dyDescent="0.2">
      <c r="A70" s="43" t="s">
        <v>53</v>
      </c>
      <c r="B70" s="29"/>
      <c r="C70" s="30"/>
      <c r="D70" s="62">
        <f>+E70</f>
        <v>0</v>
      </c>
      <c r="E70" s="47">
        <f>+[3]IYE!G73</f>
        <v>0</v>
      </c>
      <c r="F70" s="48">
        <f t="shared" si="6"/>
        <v>0</v>
      </c>
      <c r="G70" s="34"/>
      <c r="H70" s="62">
        <f>+[2]COMPRES!$D$71+D70</f>
        <v>0</v>
      </c>
      <c r="I70" s="47">
        <f>+[3]IYE!I73</f>
        <v>0</v>
      </c>
      <c r="J70" s="48">
        <f t="shared" si="12"/>
        <v>0</v>
      </c>
    </row>
    <row r="71" spans="1:10" x14ac:dyDescent="0.2">
      <c r="A71" s="43" t="s">
        <v>67</v>
      </c>
      <c r="C71" s="30"/>
      <c r="D71" s="63">
        <f>+E71</f>
        <v>813314</v>
      </c>
      <c r="E71" s="51">
        <f>+[3]IYE!G74</f>
        <v>813314</v>
      </c>
      <c r="F71" s="52">
        <f t="shared" si="6"/>
        <v>0</v>
      </c>
      <c r="G71" s="34"/>
      <c r="H71" s="110">
        <f>+[2]COMPRES!$D$72+D71</f>
        <v>1887219.3599999999</v>
      </c>
      <c r="I71" s="40">
        <f>+[3]IYE!I74</f>
        <v>1887219.3599999999</v>
      </c>
      <c r="J71" s="89">
        <f t="shared" si="12"/>
        <v>0</v>
      </c>
    </row>
    <row r="72" spans="1:10" x14ac:dyDescent="0.2">
      <c r="A72" s="43" t="s">
        <v>68</v>
      </c>
      <c r="C72" s="30"/>
      <c r="D72" s="63">
        <f>+E72</f>
        <v>3669.57</v>
      </c>
      <c r="E72" s="51">
        <f>+[3]IYE!G75</f>
        <v>3669.57</v>
      </c>
      <c r="F72" s="52">
        <f t="shared" si="6"/>
        <v>0</v>
      </c>
      <c r="G72" s="34"/>
      <c r="H72" s="54">
        <f>+[2]COMPRES!$D$73+D72</f>
        <v>3669.57</v>
      </c>
      <c r="I72" s="55">
        <f>+[3]IYE!I75</f>
        <v>3669.57</v>
      </c>
      <c r="J72" s="89">
        <f t="shared" si="12"/>
        <v>0</v>
      </c>
    </row>
    <row r="73" spans="1:10" x14ac:dyDescent="0.2">
      <c r="B73" s="29" t="s">
        <v>69</v>
      </c>
      <c r="C73" s="45"/>
      <c r="D73" s="111">
        <f>SUM(D70:D72)</f>
        <v>816983.57</v>
      </c>
      <c r="E73" s="112">
        <f>SUM(E70:E72)</f>
        <v>816983.57</v>
      </c>
      <c r="F73" s="113">
        <f>SUM(F70:F72)</f>
        <v>0</v>
      </c>
      <c r="G73" s="34"/>
      <c r="H73" s="111">
        <f>SUM(H70:H72)</f>
        <v>1890888.93</v>
      </c>
      <c r="I73" s="112">
        <f>SUM(I70:I72)</f>
        <v>1890888.93</v>
      </c>
      <c r="J73" s="114">
        <f>SUM(J70:J72)</f>
        <v>0</v>
      </c>
    </row>
    <row r="74" spans="1:10" x14ac:dyDescent="0.2">
      <c r="B74" s="29"/>
      <c r="C74" s="30" t="s">
        <v>70</v>
      </c>
      <c r="D74" s="70">
        <f>SUM(D73,D69)</f>
        <v>4938646.1900000004</v>
      </c>
      <c r="E74" s="71">
        <f>SUM(E73,E69)</f>
        <v>4938646.1900000004</v>
      </c>
      <c r="F74" s="72">
        <f t="shared" si="6"/>
        <v>0</v>
      </c>
      <c r="G74" s="34"/>
      <c r="H74" s="70">
        <f>SUM(H73,H69)</f>
        <v>9485706.2000000011</v>
      </c>
      <c r="I74" s="71">
        <f>SUM(I73,I69)</f>
        <v>9485705.9199999999</v>
      </c>
      <c r="J74" s="72">
        <f>SUM(H74-I74)</f>
        <v>0.2800000011920929</v>
      </c>
    </row>
    <row r="75" spans="1:10" x14ac:dyDescent="0.2">
      <c r="C75" s="45"/>
      <c r="D75" s="39"/>
      <c r="E75" s="40"/>
      <c r="F75" s="41"/>
      <c r="G75" s="34"/>
      <c r="H75" s="39"/>
      <c r="I75" s="40"/>
      <c r="J75" s="42"/>
    </row>
    <row r="76" spans="1:10" x14ac:dyDescent="0.2">
      <c r="C76" s="30" t="s">
        <v>71</v>
      </c>
      <c r="D76" s="70">
        <f>SUM(D61+D74)</f>
        <v>130169033.85558529</v>
      </c>
      <c r="E76" s="71">
        <f>SUM(E61+E74)</f>
        <v>219233539.64999998</v>
      </c>
      <c r="F76" s="72">
        <f>SUM(F61+F74)</f>
        <v>-89064505.794414684</v>
      </c>
      <c r="G76" s="34"/>
      <c r="H76" s="115">
        <f>SUM(H61+H74)</f>
        <v>238791928.80065364</v>
      </c>
      <c r="I76" s="116">
        <f>SUM(I61+I74)</f>
        <v>321907936.00000006</v>
      </c>
      <c r="J76" s="109">
        <f>SUM(J61+J74)</f>
        <v>-83116007.199346393</v>
      </c>
    </row>
    <row r="77" spans="1:10" ht="13.5" thickBot="1" x14ac:dyDescent="0.25">
      <c r="A77" s="117" t="s">
        <v>72</v>
      </c>
      <c r="B77" s="118"/>
      <c r="C77" s="119"/>
      <c r="D77" s="120"/>
      <c r="E77" s="121">
        <f>+E29-E76</f>
        <v>51276341.350000024</v>
      </c>
      <c r="F77" s="122"/>
      <c r="G77" s="123"/>
      <c r="H77" s="120"/>
      <c r="I77" s="120">
        <f>+I29-I76</f>
        <v>128703389.00999993</v>
      </c>
      <c r="J77" s="124"/>
    </row>
    <row r="78" spans="1:10" x14ac:dyDescent="0.2">
      <c r="A78" s="125"/>
      <c r="B78"/>
      <c r="C78"/>
    </row>
    <row r="79" spans="1:10" x14ac:dyDescent="0.2">
      <c r="A79" s="125"/>
      <c r="B79" s="125"/>
      <c r="C79" s="125"/>
      <c r="E79" s="126">
        <f>+[3]IYE!G79</f>
        <v>51276341.350000024</v>
      </c>
    </row>
    <row r="80" spans="1:10" x14ac:dyDescent="0.2">
      <c r="A80"/>
      <c r="B80" s="125"/>
      <c r="C80" s="127"/>
      <c r="E80" s="126">
        <f>+E77-E79</f>
        <v>0</v>
      </c>
      <c r="F80" s="126"/>
      <c r="G80" s="61"/>
      <c r="H80" s="61"/>
      <c r="I80" s="61"/>
    </row>
    <row r="81" spans="2:8" x14ac:dyDescent="0.2">
      <c r="B81" s="29"/>
      <c r="H81" s="61"/>
    </row>
    <row r="82" spans="2:8" x14ac:dyDescent="0.2">
      <c r="B82" s="29"/>
      <c r="H82" s="61"/>
    </row>
    <row r="83" spans="2:8" x14ac:dyDescent="0.2">
      <c r="B83" s="128"/>
      <c r="C83" s="129"/>
    </row>
    <row r="84" spans="2:8" x14ac:dyDescent="0.2">
      <c r="B84" s="128"/>
      <c r="C84" s="129"/>
    </row>
    <row r="85" spans="2:8" x14ac:dyDescent="0.2">
      <c r="B85" s="29"/>
    </row>
  </sheetData>
  <mergeCells count="5">
    <mergeCell ref="A1:J1"/>
    <mergeCell ref="A2:J2"/>
    <mergeCell ref="A3:J3"/>
    <mergeCell ref="D4:F4"/>
    <mergeCell ref="H4:J4"/>
  </mergeCells>
  <pageMargins left="0.74803149606299213" right="0.74803149606299213" top="0.70866141732283472" bottom="0.74803149606299213" header="0" footer="0"/>
  <pageSetup scale="7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5"/>
  <sheetViews>
    <sheetView tabSelected="1" zoomScale="115" zoomScaleNormal="115" workbookViewId="0">
      <pane xSplit="3" ySplit="5" topLeftCell="D63" activePane="bottomRight" state="frozen"/>
      <selection pane="topRight" activeCell="D1" sqref="D1"/>
      <selection pane="bottomLeft" activeCell="A7" sqref="A7"/>
      <selection pane="bottomRight" activeCell="C80" sqref="C80"/>
    </sheetView>
  </sheetViews>
  <sheetFormatPr baseColWidth="10" defaultRowHeight="12.75" x14ac:dyDescent="0.2"/>
  <cols>
    <col min="1" max="1" width="1.7109375" style="43" customWidth="1"/>
    <col min="2" max="2" width="2" style="44" customWidth="1"/>
    <col min="3" max="3" width="32.28515625" style="44" customWidth="1"/>
    <col min="4" max="4" width="16.28515625" style="44" customWidth="1"/>
    <col min="5" max="5" width="14.42578125" style="44" customWidth="1"/>
    <col min="6" max="6" width="14.5703125" style="44" customWidth="1"/>
    <col min="7" max="7" width="0.140625" customWidth="1"/>
    <col min="8" max="8" width="15.42578125" customWidth="1"/>
    <col min="9" max="9" width="13.85546875" customWidth="1"/>
    <col min="10" max="10" width="13.85546875" style="127" bestFit="1" customWidth="1"/>
    <col min="11" max="11" width="9.5703125" customWidth="1"/>
  </cols>
  <sheetData>
    <row r="1" spans="1:12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2" ht="15.75" x14ac:dyDescent="0.25">
      <c r="A2" s="6" t="s">
        <v>1</v>
      </c>
      <c r="B2" s="7"/>
      <c r="C2" s="7"/>
      <c r="D2" s="7"/>
      <c r="E2" s="7"/>
      <c r="F2" s="7"/>
      <c r="G2" s="7"/>
      <c r="H2" s="7"/>
      <c r="I2" s="7"/>
      <c r="J2" s="8"/>
    </row>
    <row r="3" spans="1:12" ht="16.5" thickBot="1" x14ac:dyDescent="0.3">
      <c r="A3" s="11" t="s">
        <v>2</v>
      </c>
      <c r="B3" s="12"/>
      <c r="C3" s="12"/>
      <c r="D3" s="12"/>
      <c r="E3" s="12"/>
      <c r="F3" s="12"/>
      <c r="G3" s="12"/>
      <c r="H3" s="12"/>
      <c r="I3" s="12"/>
      <c r="J3" s="13"/>
    </row>
    <row r="4" spans="1:12" ht="13.5" thickBot="1" x14ac:dyDescent="0.25">
      <c r="A4" s="21"/>
      <c r="B4" s="22"/>
      <c r="C4" s="23"/>
      <c r="D4" s="24" t="s">
        <v>75</v>
      </c>
      <c r="E4" s="25"/>
      <c r="F4" s="26"/>
      <c r="G4" s="27"/>
      <c r="H4" s="24" t="s">
        <v>76</v>
      </c>
      <c r="I4" s="25"/>
      <c r="J4" s="26"/>
    </row>
    <row r="5" spans="1:12" x14ac:dyDescent="0.2">
      <c r="A5" s="28"/>
      <c r="B5" s="29"/>
      <c r="C5" s="30"/>
      <c r="D5" s="31" t="s">
        <v>5</v>
      </c>
      <c r="E5" s="32" t="s">
        <v>6</v>
      </c>
      <c r="F5" s="33" t="s">
        <v>7</v>
      </c>
      <c r="G5" s="34"/>
      <c r="H5" s="31" t="s">
        <v>5</v>
      </c>
      <c r="I5" s="32" t="s">
        <v>6</v>
      </c>
      <c r="J5" s="35" t="s">
        <v>7</v>
      </c>
    </row>
    <row r="6" spans="1:12" x14ac:dyDescent="0.2">
      <c r="A6" s="36" t="s">
        <v>8</v>
      </c>
      <c r="B6" s="37"/>
      <c r="C6" s="38"/>
      <c r="D6" s="39"/>
      <c r="E6" s="40"/>
      <c r="F6" s="41"/>
      <c r="G6" s="34"/>
      <c r="H6" s="39"/>
      <c r="I6" s="40"/>
      <c r="J6" s="42"/>
    </row>
    <row r="7" spans="1:12" x14ac:dyDescent="0.2">
      <c r="A7" s="43" t="s">
        <v>9</v>
      </c>
      <c r="C7" s="45"/>
      <c r="D7" s="46">
        <f>+[1]Hoja2!$AH$4</f>
        <v>41476000</v>
      </c>
      <c r="E7" s="47">
        <f>SUM([4]rdo!E6)</f>
        <v>41476000</v>
      </c>
      <c r="F7" s="48">
        <f>+E7-D7</f>
        <v>0</v>
      </c>
      <c r="G7" s="34"/>
      <c r="H7" s="49">
        <f>+[3]COMPRES!$H$7+D7</f>
        <v>165905000</v>
      </c>
      <c r="I7" s="47">
        <f>+[4]RDOACUM!J6</f>
        <v>165905000</v>
      </c>
      <c r="J7" s="48">
        <f>+I7-H7</f>
        <v>0</v>
      </c>
    </row>
    <row r="8" spans="1:12" x14ac:dyDescent="0.2">
      <c r="A8" s="43" t="s">
        <v>10</v>
      </c>
      <c r="C8" s="45"/>
      <c r="D8" s="50">
        <f>+[1]Hoja2!$AH$6</f>
        <v>28446732</v>
      </c>
      <c r="E8" s="51">
        <f>SUM([4]rdo!E7)</f>
        <v>43145804</v>
      </c>
      <c r="F8" s="52">
        <f>+E8-D8</f>
        <v>14699072</v>
      </c>
      <c r="G8" s="34"/>
      <c r="H8" s="53">
        <f>+[3]COMPRES!$H$8+D8</f>
        <v>113787614</v>
      </c>
      <c r="I8" s="40">
        <f>+[4]RDOACUM!J7</f>
        <v>113787614</v>
      </c>
      <c r="J8" s="52">
        <f>+I8-H8</f>
        <v>0</v>
      </c>
    </row>
    <row r="9" spans="1:12" x14ac:dyDescent="0.2">
      <c r="A9" s="43" t="s">
        <v>11</v>
      </c>
      <c r="C9" s="45"/>
      <c r="D9" s="54">
        <v>0</v>
      </c>
      <c r="E9" s="55">
        <f>SUM([4]rdo!E8)</f>
        <v>0</v>
      </c>
      <c r="F9" s="56">
        <f>+E9-D9</f>
        <v>0</v>
      </c>
      <c r="G9" s="57"/>
      <c r="H9" s="54">
        <f>+[2]COMPRES!$D$10</f>
        <v>0</v>
      </c>
      <c r="I9" s="55">
        <f>+[4]RDOACUM!J8</f>
        <v>0</v>
      </c>
      <c r="J9" s="52">
        <f>+I9-H9</f>
        <v>0</v>
      </c>
    </row>
    <row r="10" spans="1:12" x14ac:dyDescent="0.2">
      <c r="B10" s="29" t="s">
        <v>12</v>
      </c>
      <c r="C10" s="45"/>
      <c r="D10" s="58">
        <f>SUM(D7:D9)</f>
        <v>69922732</v>
      </c>
      <c r="E10" s="59">
        <f>SUM(E7:E9)</f>
        <v>84621804</v>
      </c>
      <c r="F10" s="60">
        <f>+D10-E10</f>
        <v>-14699072</v>
      </c>
      <c r="G10" s="34"/>
      <c r="H10" s="58">
        <f>SUM(H7:H9)</f>
        <v>279692614</v>
      </c>
      <c r="I10" s="59">
        <f>+I7+I8+I9</f>
        <v>279692614</v>
      </c>
      <c r="J10" s="60">
        <f t="shared" ref="J10:J15" si="0">SUM(H10-I10)</f>
        <v>0</v>
      </c>
      <c r="L10" s="61"/>
    </row>
    <row r="11" spans="1:12" x14ac:dyDescent="0.2">
      <c r="A11" s="43" t="s">
        <v>13</v>
      </c>
      <c r="C11" s="45"/>
      <c r="D11" s="49">
        <f>+E11</f>
        <v>1453359.47</v>
      </c>
      <c r="E11" s="47">
        <f>SUM([4]rdo!E10)</f>
        <v>1453359.47</v>
      </c>
      <c r="F11" s="52">
        <f>+E11-D11</f>
        <v>0</v>
      </c>
      <c r="G11" s="34"/>
      <c r="H11" s="62">
        <f>+[3]COMPRES!$H$11+D11</f>
        <v>5312305.0199999996</v>
      </c>
      <c r="I11" s="47">
        <f>+[4]RDOACUM!J10</f>
        <v>5312305.0199999996</v>
      </c>
      <c r="J11" s="48">
        <f t="shared" si="0"/>
        <v>0</v>
      </c>
    </row>
    <row r="12" spans="1:12" x14ac:dyDescent="0.2">
      <c r="A12" s="43" t="s">
        <v>14</v>
      </c>
      <c r="C12" s="45"/>
      <c r="D12" s="53">
        <f>+E12</f>
        <v>1098772.81</v>
      </c>
      <c r="E12" s="40">
        <f>SUM([4]rdo!E11)</f>
        <v>1098772.81</v>
      </c>
      <c r="F12" s="52">
        <f>+E12-D12</f>
        <v>0</v>
      </c>
      <c r="G12" s="34"/>
      <c r="H12" s="39">
        <f>+[3]COMPRES!$H$12+D12</f>
        <v>3985538.3000000003</v>
      </c>
      <c r="I12" s="40">
        <f>+[4]RDOACUM!J11</f>
        <v>3985538.3000000003</v>
      </c>
      <c r="J12" s="56">
        <f t="shared" si="0"/>
        <v>0</v>
      </c>
    </row>
    <row r="13" spans="1:12" x14ac:dyDescent="0.2">
      <c r="A13" s="43" t="s">
        <v>15</v>
      </c>
      <c r="C13" s="45"/>
      <c r="D13" s="50">
        <f>+E13</f>
        <v>14697312.960000001</v>
      </c>
      <c r="E13" s="51">
        <f>SUM([4]rdo!E12)</f>
        <v>14697312.960000001</v>
      </c>
      <c r="F13" s="52">
        <f>+E13-D13</f>
        <v>0</v>
      </c>
      <c r="G13" s="34"/>
      <c r="H13" s="63">
        <f>+[3]COMPRES!$H$13+D13</f>
        <v>14697312.960000001</v>
      </c>
      <c r="I13" s="55">
        <f>+[4]RDOACUM!J12</f>
        <v>14697312.960000001</v>
      </c>
      <c r="J13" s="56">
        <f t="shared" si="0"/>
        <v>0</v>
      </c>
    </row>
    <row r="14" spans="1:12" x14ac:dyDescent="0.2">
      <c r="A14" s="43" t="s">
        <v>16</v>
      </c>
      <c r="C14" s="45"/>
      <c r="D14" s="53">
        <f>+E14</f>
        <v>3567186.46</v>
      </c>
      <c r="E14" s="40">
        <f>SUM([4]rdo!E13)</f>
        <v>3567186.46</v>
      </c>
      <c r="F14" s="52">
        <f>+E14-D14</f>
        <v>0</v>
      </c>
      <c r="G14" s="34"/>
      <c r="H14" s="39">
        <f>+[3]COMPRES!$H$14+D14</f>
        <v>5963611.9699999997</v>
      </c>
      <c r="I14" s="40">
        <f>+[4]RDOACUM!J13</f>
        <v>5963611.9699999997</v>
      </c>
      <c r="J14" s="56">
        <f t="shared" si="0"/>
        <v>0</v>
      </c>
    </row>
    <row r="15" spans="1:12" x14ac:dyDescent="0.2">
      <c r="B15" s="29" t="s">
        <v>17</v>
      </c>
      <c r="C15" s="45"/>
      <c r="D15" s="58">
        <f>SUM(D11:D14)</f>
        <v>20816631.700000003</v>
      </c>
      <c r="E15" s="59">
        <f>SUM(E11:E14)</f>
        <v>20816631.700000003</v>
      </c>
      <c r="F15" s="60">
        <f>+D15-E15</f>
        <v>0</v>
      </c>
      <c r="G15" s="34"/>
      <c r="H15" s="58">
        <f>SUM(H11:H14)</f>
        <v>29958768.25</v>
      </c>
      <c r="I15" s="59">
        <f>+I11+I12+I13+I14</f>
        <v>29958768.25</v>
      </c>
      <c r="J15" s="60">
        <f t="shared" si="0"/>
        <v>0</v>
      </c>
    </row>
    <row r="16" spans="1:12" x14ac:dyDescent="0.2">
      <c r="A16" s="43" t="s">
        <v>18</v>
      </c>
      <c r="C16" s="45"/>
      <c r="D16" s="62">
        <f>+[1]Hoja2!$AH$14</f>
        <v>3167262.0957493517</v>
      </c>
      <c r="E16" s="47">
        <f>SUM([4]rdo!E15)</f>
        <v>5073143</v>
      </c>
      <c r="F16" s="52">
        <f>+E16-D16</f>
        <v>1905880.9042506483</v>
      </c>
      <c r="G16" s="34"/>
      <c r="H16" s="62">
        <f>+[3]COMPRES!$H$16+D16</f>
        <v>23883007.632907469</v>
      </c>
      <c r="I16" s="47">
        <f>+[4]RDOACUM!J15</f>
        <v>34737084.799999997</v>
      </c>
      <c r="J16" s="48">
        <f>+I16-H16</f>
        <v>10854077.167092528</v>
      </c>
    </row>
    <row r="17" spans="1:11" x14ac:dyDescent="0.2">
      <c r="A17" s="43" t="s">
        <v>19</v>
      </c>
      <c r="C17" s="45"/>
      <c r="D17" s="63">
        <f>+[1]Hoja2!$AH$15</f>
        <v>3378862.2461184198</v>
      </c>
      <c r="E17" s="40">
        <f>SUM([4]rdo!E16)</f>
        <v>1245562.3700000001</v>
      </c>
      <c r="F17" s="52">
        <f>+E17-D17</f>
        <v>-2133299.8761184197</v>
      </c>
      <c r="G17" s="34"/>
      <c r="H17" s="39">
        <f>+[3]COMPRES!$H$17+D17</f>
        <v>78869668.738917753</v>
      </c>
      <c r="I17" s="40">
        <f>+[4]RDOACUM!J16</f>
        <v>97936999.570000008</v>
      </c>
      <c r="J17" s="52">
        <f>+I17-H17</f>
        <v>19067330.831082255</v>
      </c>
    </row>
    <row r="18" spans="1:11" x14ac:dyDescent="0.2">
      <c r="A18" s="43" t="s">
        <v>20</v>
      </c>
      <c r="C18" s="45"/>
      <c r="D18" s="63">
        <f>+[1]Hoja2!$AH$16</f>
        <v>1455473.7247334474</v>
      </c>
      <c r="E18" s="40">
        <f>SUM([4]rdo!E17)+[4]rdo!E18</f>
        <v>5339858.41</v>
      </c>
      <c r="F18" s="52">
        <f t="shared" ref="F18:F23" si="1">+E18-D18</f>
        <v>3884384.6852665525</v>
      </c>
      <c r="G18" s="34"/>
      <c r="H18" s="39">
        <f>+[3]COMPRES!$H$18+D18</f>
        <v>20892859.731044073</v>
      </c>
      <c r="I18" s="40">
        <f>+[4]RDOACUM!J17+[4]RDOACUM!J18</f>
        <v>31720893.440000001</v>
      </c>
      <c r="J18" s="52">
        <f t="shared" ref="J18:J23" si="2">+I18-H18</f>
        <v>10828033.708955929</v>
      </c>
    </row>
    <row r="19" spans="1:11" x14ac:dyDescent="0.2">
      <c r="A19" s="43" t="s">
        <v>21</v>
      </c>
      <c r="C19" s="45"/>
      <c r="D19" s="63">
        <f>+[1]Hoja2!$AH$17</f>
        <v>1158157.857770277</v>
      </c>
      <c r="E19" s="40">
        <f>SUM([4]rdo!E19)</f>
        <v>1620760</v>
      </c>
      <c r="F19" s="52">
        <f t="shared" si="1"/>
        <v>462602.14222972305</v>
      </c>
      <c r="G19" s="34"/>
      <c r="H19" s="39">
        <f>+[3]COMPRES!$H$19+D19</f>
        <v>1670566.8228069332</v>
      </c>
      <c r="I19" s="40">
        <f>+[4]RDOACUM!J19</f>
        <v>2342072</v>
      </c>
      <c r="J19" s="52">
        <f t="shared" si="2"/>
        <v>671505.1771930668</v>
      </c>
      <c r="K19" s="64"/>
    </row>
    <row r="20" spans="1:11" x14ac:dyDescent="0.2">
      <c r="A20" s="43" t="s">
        <v>22</v>
      </c>
      <c r="C20" s="45"/>
      <c r="D20" s="63">
        <f>+[1]Hoja2!$AH$18</f>
        <v>64963.174443185948</v>
      </c>
      <c r="E20" s="40">
        <f>SUM([4]rdo!E20)</f>
        <v>506744.34</v>
      </c>
      <c r="F20" s="52">
        <f t="shared" si="1"/>
        <v>441781.16555681406</v>
      </c>
      <c r="G20" s="34"/>
      <c r="H20" s="39">
        <f>+[3]COMPRES!$H$20+D20</f>
        <v>401714.57086999883</v>
      </c>
      <c r="I20" s="40">
        <f>+[4]RDOACUM!J20</f>
        <v>1778215.34</v>
      </c>
      <c r="J20" s="52">
        <f t="shared" si="2"/>
        <v>1376500.7691300013</v>
      </c>
    </row>
    <row r="21" spans="1:11" x14ac:dyDescent="0.2">
      <c r="A21" s="43" t="s">
        <v>23</v>
      </c>
      <c r="C21" s="45"/>
      <c r="D21" s="63">
        <f>+[1]Hoja2!$AH$19</f>
        <v>5960982.3216812499</v>
      </c>
      <c r="E21" s="40">
        <f>SUM([4]rdo!E21)</f>
        <v>2897933.59</v>
      </c>
      <c r="F21" s="52">
        <f t="shared" si="1"/>
        <v>-3063048.73168125</v>
      </c>
      <c r="G21" s="34"/>
      <c r="H21" s="39">
        <f>+[3]COMPRES!$H$21+D21</f>
        <v>15092831.543833083</v>
      </c>
      <c r="I21" s="40">
        <f>+[4]RDOACUM!J21</f>
        <v>13014538.5</v>
      </c>
      <c r="J21" s="52">
        <f t="shared" si="2"/>
        <v>-2078293.0438330825</v>
      </c>
    </row>
    <row r="22" spans="1:11" x14ac:dyDescent="0.2">
      <c r="A22" s="43" t="s">
        <v>24</v>
      </c>
      <c r="C22" s="45"/>
      <c r="D22" s="63">
        <f>+[1]Hoja2!$AH$20</f>
        <v>367812.18183093274</v>
      </c>
      <c r="E22" s="40">
        <f>SUM([4]rdo!E22)</f>
        <v>562017.69999999995</v>
      </c>
      <c r="F22" s="52">
        <f t="shared" si="1"/>
        <v>194205.51816906722</v>
      </c>
      <c r="G22" s="34"/>
      <c r="H22" s="39">
        <f>+[3]COMPRES!$H$22+D22</f>
        <v>1066608.4577031746</v>
      </c>
      <c r="I22" s="40">
        <f>+[4]RDOACUM!J22</f>
        <v>1545903.89</v>
      </c>
      <c r="J22" s="52">
        <f t="shared" si="2"/>
        <v>479295.43229682534</v>
      </c>
    </row>
    <row r="23" spans="1:11" x14ac:dyDescent="0.2">
      <c r="A23" s="43" t="s">
        <v>25</v>
      </c>
      <c r="C23" s="45"/>
      <c r="D23" s="63">
        <f>+[1]Hoja2!$AH$21</f>
        <v>916773.86711303028</v>
      </c>
      <c r="E23" s="40">
        <f>SUM([4]rdo!E23)</f>
        <v>874696.46</v>
      </c>
      <c r="F23" s="52">
        <f t="shared" si="1"/>
        <v>-42077.40711303032</v>
      </c>
      <c r="G23" s="34"/>
      <c r="H23" s="39">
        <f>+[3]COMPRES!$H$23+D23</f>
        <v>2079645.4519538109</v>
      </c>
      <c r="I23" s="40">
        <f>+[4]RDOACUM!J23</f>
        <v>2398113.86</v>
      </c>
      <c r="J23" s="52">
        <f t="shared" si="2"/>
        <v>318468.408046189</v>
      </c>
    </row>
    <row r="24" spans="1:11" x14ac:dyDescent="0.2">
      <c r="A24" s="43" t="s">
        <v>26</v>
      </c>
      <c r="C24" s="45"/>
      <c r="D24" s="65">
        <f>+[1]Hoja2!$AH$22</f>
        <v>461345.79494006257</v>
      </c>
      <c r="E24" s="66">
        <f>SUM([4]rdo!E24)</f>
        <v>1428138.05</v>
      </c>
      <c r="F24" s="67">
        <f>+E24-D24</f>
        <v>966792.25505993748</v>
      </c>
      <c r="G24" s="68"/>
      <c r="H24" s="53">
        <f>+[3]COMPRES!$H$24+D24</f>
        <v>3802891.6359402724</v>
      </c>
      <c r="I24" s="40">
        <f>+[4]RDOACUM!J24</f>
        <v>104575684.05</v>
      </c>
      <c r="J24" s="52">
        <f>+I24-H24</f>
        <v>100772792.41405973</v>
      </c>
    </row>
    <row r="25" spans="1:11" x14ac:dyDescent="0.2">
      <c r="B25" s="29" t="s">
        <v>27</v>
      </c>
      <c r="C25" s="45"/>
      <c r="D25" s="58">
        <f>SUM(D16:D24)</f>
        <v>16931633.264379956</v>
      </c>
      <c r="E25" s="59">
        <f>SUM(E16:E24)</f>
        <v>19548853.920000002</v>
      </c>
      <c r="F25" s="60">
        <f>+D25-E25</f>
        <v>-2617220.655620046</v>
      </c>
      <c r="G25" s="34"/>
      <c r="H25" s="58">
        <f>SUM(H16:H24)</f>
        <v>147759794.58597657</v>
      </c>
      <c r="I25" s="59">
        <f>SUM(I16:I24)</f>
        <v>290049505.44999999</v>
      </c>
      <c r="J25" s="69">
        <f>SUM(H25-I25)</f>
        <v>-142289710.86402342</v>
      </c>
    </row>
    <row r="26" spans="1:11" x14ac:dyDescent="0.2">
      <c r="C26" s="30" t="s">
        <v>28</v>
      </c>
      <c r="D26" s="70">
        <f>SUM(D25,D15,D10)</f>
        <v>107670996.96437997</v>
      </c>
      <c r="E26" s="71">
        <f>SUM(E25,E15,E10)</f>
        <v>124987289.62</v>
      </c>
      <c r="F26" s="72">
        <f>+D26-E26</f>
        <v>-17316292.655620039</v>
      </c>
      <c r="G26" s="34"/>
      <c r="H26" s="70">
        <f>SUM(H25,H15,H10)</f>
        <v>457411176.8359766</v>
      </c>
      <c r="I26" s="71">
        <f>SUM(I25,I15,I10)</f>
        <v>599700887.70000005</v>
      </c>
      <c r="J26" s="72">
        <f>SUM(H26-I26)</f>
        <v>-142289710.86402345</v>
      </c>
    </row>
    <row r="27" spans="1:11" x14ac:dyDescent="0.2">
      <c r="C27" s="30"/>
      <c r="D27" s="73"/>
      <c r="E27" s="74"/>
      <c r="F27" s="75"/>
      <c r="G27" s="34"/>
      <c r="H27" s="73"/>
      <c r="I27" s="74"/>
      <c r="J27" s="75"/>
    </row>
    <row r="28" spans="1:11" x14ac:dyDescent="0.2">
      <c r="B28" s="44" t="s">
        <v>29</v>
      </c>
      <c r="C28" s="30"/>
      <c r="D28" s="76">
        <f>+[1]Hoja2!$AH$26</f>
        <v>1181709.1097002318</v>
      </c>
      <c r="E28" s="77">
        <f>SUM([4]rdo!E29)</f>
        <v>2723318.95</v>
      </c>
      <c r="F28" s="78">
        <f>+E28-D28</f>
        <v>1541609.8402997684</v>
      </c>
      <c r="G28" s="34"/>
      <c r="H28" s="79">
        <f>+[3]COMPRES!$H$28+D28</f>
        <v>19623067.504113242</v>
      </c>
      <c r="I28" s="77">
        <f>+[4]RDOACUM!J29</f>
        <v>26825592.02</v>
      </c>
      <c r="J28" s="78">
        <f>+I28-H28</f>
        <v>7202524.5158867575</v>
      </c>
    </row>
    <row r="29" spans="1:11" x14ac:dyDescent="0.2">
      <c r="C29" s="30" t="s">
        <v>30</v>
      </c>
      <c r="D29" s="70">
        <f>SUM(D26-D28)</f>
        <v>106489287.85467973</v>
      </c>
      <c r="E29" s="71">
        <f>SUM(E26-E28)</f>
        <v>122263970.67</v>
      </c>
      <c r="F29" s="72">
        <f>SUM(F26-F28)</f>
        <v>-18857902.495919809</v>
      </c>
      <c r="G29" s="34"/>
      <c r="H29" s="70">
        <f>SUM(H26-H28)</f>
        <v>437788109.33186334</v>
      </c>
      <c r="I29" s="71">
        <f>SUM(I26-I28)</f>
        <v>572875295.68000007</v>
      </c>
      <c r="J29" s="72">
        <f>+H29-I29</f>
        <v>-135087186.34813672</v>
      </c>
    </row>
    <row r="30" spans="1:11" x14ac:dyDescent="0.2">
      <c r="A30" s="80" t="s">
        <v>31</v>
      </c>
      <c r="C30" s="45"/>
      <c r="D30" s="133"/>
      <c r="E30" s="81"/>
      <c r="F30" s="41"/>
      <c r="G30" s="34"/>
      <c r="H30" s="39"/>
      <c r="I30" s="40"/>
      <c r="J30" s="42"/>
    </row>
    <row r="31" spans="1:11" x14ac:dyDescent="0.2">
      <c r="A31" s="36" t="s">
        <v>32</v>
      </c>
      <c r="B31" s="82"/>
      <c r="C31" s="83"/>
      <c r="D31" s="39"/>
      <c r="E31" s="40"/>
      <c r="F31" s="41"/>
      <c r="G31" s="34"/>
      <c r="H31" s="39"/>
      <c r="I31" s="40"/>
      <c r="J31" s="42"/>
    </row>
    <row r="32" spans="1:11" x14ac:dyDescent="0.2">
      <c r="A32" s="43" t="s">
        <v>33</v>
      </c>
      <c r="C32" s="45"/>
      <c r="D32" s="84">
        <f>+[1]Hoja2!$AH$30</f>
        <v>87747503.491298482</v>
      </c>
      <c r="E32" s="85">
        <f>SUM([4]rdo!E34)</f>
        <v>103330797.38</v>
      </c>
      <c r="F32" s="130">
        <f>+E32-D32</f>
        <v>15583293.888701513</v>
      </c>
      <c r="G32" s="34"/>
      <c r="H32" s="49">
        <f>+[3]COMPRES!$H$32+D32</f>
        <v>249250384.02546138</v>
      </c>
      <c r="I32" s="47">
        <f>+[4]RDOACUM!J33</f>
        <v>264091645.37</v>
      </c>
      <c r="J32" s="131">
        <f>+I32-H32</f>
        <v>14841261.344538629</v>
      </c>
    </row>
    <row r="33" spans="1:10" x14ac:dyDescent="0.2">
      <c r="A33" s="43" t="s">
        <v>34</v>
      </c>
      <c r="C33" s="45"/>
      <c r="D33" s="88">
        <f>+[1]Hoja2!$AH$31</f>
        <v>13672192.831160983</v>
      </c>
      <c r="E33" s="66">
        <f>SUM([4]rdo!E35)</f>
        <v>16579161.51</v>
      </c>
      <c r="F33" s="67">
        <f>+E33-D33</f>
        <v>2906968.6788390167</v>
      </c>
      <c r="G33" s="68"/>
      <c r="H33" s="53">
        <f>+[3]COMPRES!$H$33+D33</f>
        <v>29847203.943502381</v>
      </c>
      <c r="I33" s="40">
        <f>+[4]IYE!K35</f>
        <v>42670318.18</v>
      </c>
      <c r="J33" s="89">
        <f>+I33-H33</f>
        <v>12823114.236497618</v>
      </c>
    </row>
    <row r="34" spans="1:10" x14ac:dyDescent="0.2">
      <c r="A34" s="43" t="s">
        <v>35</v>
      </c>
      <c r="C34" s="45"/>
      <c r="D34" s="88">
        <f>+[1]Hoja2!$AH$32</f>
        <v>9261121.7144018933</v>
      </c>
      <c r="E34" s="66">
        <f>SUM([4]rdo!E36)</f>
        <v>14402982.720000001</v>
      </c>
      <c r="F34" s="67">
        <f t="shared" ref="F34:F36" si="3">+E34-D34</f>
        <v>5141861.0055981074</v>
      </c>
      <c r="G34" s="68"/>
      <c r="H34" s="53">
        <f>+[3]COMPRES!$H$34+D34</f>
        <v>20163905.075545009</v>
      </c>
      <c r="I34" s="40">
        <f>+[4]RDOACUM!J35</f>
        <v>26576814.5</v>
      </c>
      <c r="J34" s="89">
        <f t="shared" ref="J34:J36" si="4">+I34-H34</f>
        <v>6412909.4244549908</v>
      </c>
    </row>
    <row r="35" spans="1:10" x14ac:dyDescent="0.2">
      <c r="A35" s="43" t="s">
        <v>36</v>
      </c>
      <c r="C35" s="45"/>
      <c r="D35" s="88">
        <f>+[1]Hoja2!$AH$33</f>
        <v>6472664.5773562565</v>
      </c>
      <c r="E35" s="66">
        <f>SUM([4]rdo!E37)</f>
        <v>4263844.2300000004</v>
      </c>
      <c r="F35" s="67">
        <f t="shared" si="3"/>
        <v>-2208820.3473562561</v>
      </c>
      <c r="G35" s="68"/>
      <c r="H35" s="53">
        <f>+[3]COMPRES!$H$35+D35</f>
        <v>11239710.88862494</v>
      </c>
      <c r="I35" s="40">
        <f>+[4]RDOACUM!J36</f>
        <v>13114652.100000001</v>
      </c>
      <c r="J35" s="89">
        <f t="shared" si="4"/>
        <v>1874941.2113750614</v>
      </c>
    </row>
    <row r="36" spans="1:10" x14ac:dyDescent="0.2">
      <c r="A36" s="43" t="s">
        <v>37</v>
      </c>
      <c r="C36" s="45"/>
      <c r="D36" s="88">
        <f>+[1]Hoja2!$AH$34</f>
        <v>11447811.050339643</v>
      </c>
      <c r="E36" s="66">
        <f>SUM([4]rdo!E38)</f>
        <v>4577857.67</v>
      </c>
      <c r="F36" s="67">
        <f t="shared" si="3"/>
        <v>-6869953.380339643</v>
      </c>
      <c r="G36" s="68"/>
      <c r="H36" s="53">
        <f>+[3]COMPRES!$H$36+D36</f>
        <v>17736258.787723713</v>
      </c>
      <c r="I36" s="40">
        <f>+[4]RDOACUM!J37</f>
        <v>15579181.16</v>
      </c>
      <c r="J36" s="89">
        <f t="shared" si="4"/>
        <v>-2157077.6277237125</v>
      </c>
    </row>
    <row r="37" spans="1:10" x14ac:dyDescent="0.2">
      <c r="A37" s="43" t="s">
        <v>38</v>
      </c>
      <c r="B37" s="90"/>
      <c r="C37" s="90"/>
      <c r="D37" s="91">
        <v>0</v>
      </c>
      <c r="E37" s="92">
        <v>0</v>
      </c>
      <c r="F37" s="93">
        <f>+E37-D37</f>
        <v>0</v>
      </c>
      <c r="H37" s="91">
        <f>+[2]COMPRES!$D$38+D37</f>
        <v>0</v>
      </c>
      <c r="I37" s="92">
        <v>0</v>
      </c>
      <c r="J37" s="52">
        <f t="shared" ref="J37:J38" si="5">SUM(H37-I37)</f>
        <v>0</v>
      </c>
    </row>
    <row r="38" spans="1:10" x14ac:dyDescent="0.2">
      <c r="B38" s="29" t="s">
        <v>39</v>
      </c>
      <c r="C38" s="45"/>
      <c r="D38" s="58">
        <f>SUM(D32:D37)</f>
        <v>128601293.66455725</v>
      </c>
      <c r="E38" s="59">
        <f>SUM(E32:E37)</f>
        <v>143154643.50999999</v>
      </c>
      <c r="F38" s="60">
        <f t="shared" ref="F38:F74" si="6">SUM(D38-E38)</f>
        <v>-14553349.845442742</v>
      </c>
      <c r="G38" s="34"/>
      <c r="H38" s="58">
        <f>SUM(H32:H37)</f>
        <v>328237462.72085744</v>
      </c>
      <c r="I38" s="59">
        <f>SUM(I32:I37)</f>
        <v>362032611.31000006</v>
      </c>
      <c r="J38" s="94">
        <f t="shared" si="5"/>
        <v>-33795148.589142621</v>
      </c>
    </row>
    <row r="39" spans="1:10" x14ac:dyDescent="0.2">
      <c r="A39" s="43" t="s">
        <v>40</v>
      </c>
      <c r="C39" s="45"/>
      <c r="D39" s="84">
        <f>+[1]Hoja2!$AH$37</f>
        <v>82865.92853742931</v>
      </c>
      <c r="E39" s="95">
        <f>SUM([4]rdo!E40)</f>
        <v>308849.42</v>
      </c>
      <c r="F39" s="130">
        <f>+E39-D39</f>
        <v>225983.49146257067</v>
      </c>
      <c r="G39" s="34"/>
      <c r="H39" s="62">
        <f>+[3]COMPRES!$H$39+D39</f>
        <v>260024.07867216581</v>
      </c>
      <c r="I39" s="47">
        <f>+[4]RDOACUM!J39</f>
        <v>517587.81</v>
      </c>
      <c r="J39" s="131">
        <f>+I39-H39</f>
        <v>257563.73132783419</v>
      </c>
    </row>
    <row r="40" spans="1:10" x14ac:dyDescent="0.2">
      <c r="A40" s="43" t="s">
        <v>41</v>
      </c>
      <c r="C40" s="45"/>
      <c r="D40" s="39">
        <f>+[1]Hoja2!$AH$38</f>
        <v>157561.33241863546</v>
      </c>
      <c r="E40" s="40">
        <f>SUM([4]rdo!E41)</f>
        <v>72588.03</v>
      </c>
      <c r="F40" s="52">
        <f>+E40-D40</f>
        <v>-84973.30241863546</v>
      </c>
      <c r="G40" s="34"/>
      <c r="H40" s="39">
        <f>+[3]COMPRES!$H$40+D40</f>
        <v>267948.73592321406</v>
      </c>
      <c r="I40" s="40">
        <f>+[4]RDOACUM!J40</f>
        <v>446801.9</v>
      </c>
      <c r="J40" s="89">
        <f>+I40-H40</f>
        <v>178853.16407678596</v>
      </c>
    </row>
    <row r="41" spans="1:10" x14ac:dyDescent="0.2">
      <c r="A41" s="43" t="s">
        <v>42</v>
      </c>
      <c r="C41" s="45"/>
      <c r="D41" s="39">
        <f>+[1]Hoja2!$AH$39</f>
        <v>519839.91682281875</v>
      </c>
      <c r="E41" s="40">
        <f>SUM([4]rdo!E42)</f>
        <v>629614.79</v>
      </c>
      <c r="F41" s="52">
        <f t="shared" ref="F41:F45" si="7">+E41-D41</f>
        <v>109774.87317718129</v>
      </c>
      <c r="G41" s="34"/>
      <c r="H41" s="39">
        <f>+[3]COMPRES!$H$41+D41</f>
        <v>882326.76148598641</v>
      </c>
      <c r="I41" s="40">
        <f>+[4]RDOACUM!J41</f>
        <v>1111696.1499999999</v>
      </c>
      <c r="J41" s="89">
        <f t="shared" ref="J41:J45" si="8">+I41-H41</f>
        <v>229369.3885140135</v>
      </c>
    </row>
    <row r="42" spans="1:10" x14ac:dyDescent="0.2">
      <c r="A42" s="43" t="s">
        <v>43</v>
      </c>
      <c r="C42" s="45"/>
      <c r="D42" s="39">
        <f>+[1]Hoja2!$AH$40</f>
        <v>1624.4974475279039</v>
      </c>
      <c r="E42" s="40">
        <f>SUM([4]rdo!E43)</f>
        <v>79757.63</v>
      </c>
      <c r="F42" s="52">
        <f t="shared" si="7"/>
        <v>78133.132552472103</v>
      </c>
      <c r="G42" s="34"/>
      <c r="H42" s="39">
        <f>+[3]COMPRES!$H$42+D42</f>
        <v>4084.7049721045951</v>
      </c>
      <c r="I42" s="40">
        <f>+[4]RDOACUM!J42</f>
        <v>129968.13</v>
      </c>
      <c r="J42" s="89">
        <f t="shared" si="8"/>
        <v>125883.42502789541</v>
      </c>
    </row>
    <row r="43" spans="1:10" x14ac:dyDescent="0.2">
      <c r="A43" s="43" t="s">
        <v>44</v>
      </c>
      <c r="C43" s="45"/>
      <c r="D43" s="39">
        <f>+[1]Hoja2!$AH$41</f>
        <v>117925.24104285213</v>
      </c>
      <c r="E43" s="40">
        <f>SUM([4]rdo!E44)</f>
        <v>51302.57</v>
      </c>
      <c r="F43" s="52">
        <f t="shared" si="7"/>
        <v>-66622.671042852133</v>
      </c>
      <c r="G43" s="34"/>
      <c r="H43" s="39">
        <f>+[3]COMPRES!$H$43+D43</f>
        <v>356587.00959037337</v>
      </c>
      <c r="I43" s="40">
        <f>+[4]RDOACUM!J43</f>
        <v>368538.3</v>
      </c>
      <c r="J43" s="89">
        <f t="shared" si="8"/>
        <v>11951.290409626614</v>
      </c>
    </row>
    <row r="44" spans="1:10" x14ac:dyDescent="0.2">
      <c r="A44" s="43" t="s">
        <v>45</v>
      </c>
      <c r="C44" s="45"/>
      <c r="D44" s="63">
        <f>+[1]Hoja2!$AH$42</f>
        <v>0</v>
      </c>
      <c r="E44" s="51">
        <f>+[4]rdo!E45</f>
        <v>0</v>
      </c>
      <c r="F44" s="52">
        <f t="shared" si="7"/>
        <v>0</v>
      </c>
      <c r="G44" s="96"/>
      <c r="H44" s="63">
        <f>+[3]COMPRES!$H$44+D44</f>
        <v>0</v>
      </c>
      <c r="I44" s="51">
        <f>+[4]RDOACUM!J44</f>
        <v>0</v>
      </c>
      <c r="J44" s="89">
        <f t="shared" si="8"/>
        <v>0</v>
      </c>
    </row>
    <row r="45" spans="1:10" x14ac:dyDescent="0.2">
      <c r="A45" s="43" t="s">
        <v>46</v>
      </c>
      <c r="C45" s="45"/>
      <c r="D45" s="39">
        <f>+[1]Hoja2!$AH$43</f>
        <v>23038.286729459705</v>
      </c>
      <c r="E45" s="40">
        <f>SUM([4]rdo!E46)</f>
        <v>103798.44</v>
      </c>
      <c r="F45" s="52">
        <f t="shared" si="7"/>
        <v>80760.153270540293</v>
      </c>
      <c r="G45" s="34"/>
      <c r="H45" s="39">
        <f>+[3]COMPRES!$H$45+D45</f>
        <v>74393.245196417993</v>
      </c>
      <c r="I45" s="40">
        <f>+[4]RDOACUM!J45</f>
        <v>143495.60999999999</v>
      </c>
      <c r="J45" s="89">
        <f t="shared" si="8"/>
        <v>69102.364803581993</v>
      </c>
    </row>
    <row r="46" spans="1:10" x14ac:dyDescent="0.2">
      <c r="A46" s="43" t="s">
        <v>47</v>
      </c>
      <c r="C46" s="45"/>
      <c r="D46" s="39">
        <f>+[1]Hoja2!$AH$44</f>
        <v>2327.4138831212435</v>
      </c>
      <c r="E46" s="97">
        <f>SUM([4]rdo!E47)</f>
        <v>12661.48</v>
      </c>
      <c r="F46" s="52">
        <f>+E46-D46</f>
        <v>10334.066116878756</v>
      </c>
      <c r="G46" s="34"/>
      <c r="H46" s="39">
        <f>+[3]COMPRES!$H$46+D46</f>
        <v>5523.8878566799121</v>
      </c>
      <c r="I46" s="40">
        <f>+[4]RDOACUM!J46</f>
        <v>78393.009999999995</v>
      </c>
      <c r="J46" s="89">
        <f>+I46-H46</f>
        <v>72869.122143320084</v>
      </c>
    </row>
    <row r="47" spans="1:10" x14ac:dyDescent="0.2">
      <c r="B47" s="29" t="s">
        <v>48</v>
      </c>
      <c r="C47" s="45"/>
      <c r="D47" s="58">
        <f>SUM(D39:D46)</f>
        <v>905182.61688184447</v>
      </c>
      <c r="E47" s="98">
        <f>SUM(E39:E46)</f>
        <v>1258572.3600000001</v>
      </c>
      <c r="F47" s="60">
        <f t="shared" si="6"/>
        <v>-353389.74311815563</v>
      </c>
      <c r="G47" s="34"/>
      <c r="H47" s="58">
        <f>SUM(H39:H46)</f>
        <v>1850888.4236969422</v>
      </c>
      <c r="I47" s="98">
        <f>SUM(I39:I46)</f>
        <v>2796480.9099999992</v>
      </c>
      <c r="J47" s="94">
        <f t="shared" ref="J47:J53" si="9">SUM(H47-I47)</f>
        <v>-945592.48630305706</v>
      </c>
    </row>
    <row r="48" spans="1:10" x14ac:dyDescent="0.2">
      <c r="C48" s="30" t="s">
        <v>49</v>
      </c>
      <c r="D48" s="99">
        <f>SUM(D47,D38)</f>
        <v>129506476.2814391</v>
      </c>
      <c r="E48" s="98">
        <f>SUM(E47,E38)</f>
        <v>144413215.87</v>
      </c>
      <c r="F48" s="60">
        <f t="shared" si="6"/>
        <v>-14906739.588560909</v>
      </c>
      <c r="G48" s="34"/>
      <c r="H48" s="99">
        <f>SUM(H47,H38)</f>
        <v>330088351.14455438</v>
      </c>
      <c r="I48" s="98">
        <f>SUM(I47,I38)</f>
        <v>364829092.22000009</v>
      </c>
      <c r="J48" s="94">
        <f t="shared" si="9"/>
        <v>-34740741.075445712</v>
      </c>
    </row>
    <row r="49" spans="1:11" x14ac:dyDescent="0.2">
      <c r="A49" s="43" t="s">
        <v>50</v>
      </c>
      <c r="C49" s="45"/>
      <c r="D49" s="100">
        <f>+[1]Hoja2!$AH$47</f>
        <v>0</v>
      </c>
      <c r="E49" s="101">
        <f>+[4]IYE!I51</f>
        <v>0</v>
      </c>
      <c r="F49" s="132">
        <f>+E49-D49</f>
        <v>0</v>
      </c>
      <c r="G49" s="34"/>
      <c r="H49" s="62">
        <f>+[3]COMPRES!$H$49+D49</f>
        <v>0</v>
      </c>
      <c r="I49" s="47">
        <f>+[4]IYE!K51</f>
        <v>0</v>
      </c>
      <c r="J49" s="131">
        <f t="shared" si="9"/>
        <v>0</v>
      </c>
    </row>
    <row r="50" spans="1:11" x14ac:dyDescent="0.2">
      <c r="A50" s="43" t="s">
        <v>51</v>
      </c>
      <c r="C50" s="45"/>
      <c r="D50" s="103">
        <f>+[1]Hoja2!$AH$48</f>
        <v>48657.278254905941</v>
      </c>
      <c r="E50" s="104">
        <f>+[4]IYE!I52</f>
        <v>40554.5</v>
      </c>
      <c r="F50" s="67">
        <f>+E50-D50</f>
        <v>-8102.7782549059411</v>
      </c>
      <c r="G50" s="34"/>
      <c r="H50" s="63">
        <f>+[3]COMPRES!$H$50+D50</f>
        <v>97314.556509811882</v>
      </c>
      <c r="I50" s="40">
        <f>+[4]IYE!K52</f>
        <v>66988.5</v>
      </c>
      <c r="J50" s="89">
        <f t="shared" si="9"/>
        <v>30326.056509811882</v>
      </c>
    </row>
    <row r="51" spans="1:11" x14ac:dyDescent="0.2">
      <c r="A51" s="43" t="s">
        <v>52</v>
      </c>
      <c r="C51" s="45"/>
      <c r="D51" s="103">
        <f>+[1]Hoja2!$AH$49</f>
        <v>0</v>
      </c>
      <c r="E51" s="104">
        <f>+[4]IYE!I53</f>
        <v>0</v>
      </c>
      <c r="F51" s="67">
        <f>+E51-D51</f>
        <v>0</v>
      </c>
      <c r="G51" s="34"/>
      <c r="H51" s="63">
        <f>+[3]COMPRES!$H$51+D51</f>
        <v>0</v>
      </c>
      <c r="I51" s="40">
        <f>+[4]IYE!K53</f>
        <v>85326500</v>
      </c>
      <c r="J51" s="89">
        <f t="shared" si="9"/>
        <v>-85326500</v>
      </c>
    </row>
    <row r="52" spans="1:11" x14ac:dyDescent="0.2">
      <c r="A52" s="43" t="s">
        <v>53</v>
      </c>
      <c r="C52" s="45"/>
      <c r="D52" s="103">
        <f>+[1]Hoja2!$AH$50</f>
        <v>4095544.2162897913</v>
      </c>
      <c r="E52" s="104">
        <f>+[4]IYE!I54</f>
        <v>6698380.1800000006</v>
      </c>
      <c r="F52" s="52">
        <f>+E52-D52</f>
        <v>2602835.9637102094</v>
      </c>
      <c r="G52" s="34"/>
      <c r="H52" s="63">
        <f>+[3]COMPRES!$H$52+D52</f>
        <v>24606749.246130217</v>
      </c>
      <c r="I52" s="40">
        <f>+[4]IYE!K54</f>
        <v>11892115.260000002</v>
      </c>
      <c r="J52" s="89">
        <f t="shared" si="9"/>
        <v>12714633.986130215</v>
      </c>
    </row>
    <row r="53" spans="1:11" x14ac:dyDescent="0.2">
      <c r="A53" s="43" t="s">
        <v>54</v>
      </c>
      <c r="C53" s="45"/>
      <c r="D53" s="103">
        <f>+[1]Hoja2!$AH$51</f>
        <v>100586.81732680678</v>
      </c>
      <c r="E53" s="104">
        <f>+[4]IYE!I55</f>
        <v>0</v>
      </c>
      <c r="F53" s="52">
        <f t="shared" ref="F53:F58" si="10">+E53-D53</f>
        <v>-100586.81732680678</v>
      </c>
      <c r="G53" s="34"/>
      <c r="H53" s="63">
        <f>+[3]COMPRES!$H$53+D53</f>
        <v>100586.81732680678</v>
      </c>
      <c r="I53" s="40">
        <f>+[4]IYE!K55</f>
        <v>31900</v>
      </c>
      <c r="J53" s="89">
        <f t="shared" si="9"/>
        <v>68686.817326806777</v>
      </c>
      <c r="K53" s="64"/>
    </row>
    <row r="54" spans="1:11" x14ac:dyDescent="0.2">
      <c r="A54" s="43" t="s">
        <v>55</v>
      </c>
      <c r="C54" s="45"/>
      <c r="D54" s="103">
        <f>+[1]Hoja2!$AH$52</f>
        <v>7197498.3410784313</v>
      </c>
      <c r="E54" s="104">
        <f>+[4]IYE!I56</f>
        <v>848839.26</v>
      </c>
      <c r="F54" s="52">
        <f t="shared" si="10"/>
        <v>-6348659.0810784316</v>
      </c>
      <c r="G54" s="34"/>
      <c r="H54" s="63">
        <f>+[3]COMPRES!$H$54+D54</f>
        <v>10874932.09762066</v>
      </c>
      <c r="I54" s="40">
        <f>+[4]IYE!K56</f>
        <v>1645238.41</v>
      </c>
      <c r="J54" s="89">
        <f t="shared" ref="J54:J61" si="11">SUM(H54-I54)</f>
        <v>9229693.6876206603</v>
      </c>
    </row>
    <row r="55" spans="1:11" x14ac:dyDescent="0.2">
      <c r="A55" s="43" t="s">
        <v>56</v>
      </c>
      <c r="C55" s="45"/>
      <c r="D55" s="103">
        <f>+[1]Hoja2!$AH$53</f>
        <v>1439352.6140099147</v>
      </c>
      <c r="E55" s="104">
        <f>+[4]IYE!I57</f>
        <v>219456.83</v>
      </c>
      <c r="F55" s="52">
        <f t="shared" si="10"/>
        <v>-1219895.7840099146</v>
      </c>
      <c r="G55" s="34"/>
      <c r="H55" s="63">
        <f>+[3]COMPRES!$H$55+D55</f>
        <v>3470774.7687624241</v>
      </c>
      <c r="I55" s="40">
        <f>+[4]IYE!K57</f>
        <v>537475.31999999995</v>
      </c>
      <c r="J55" s="89">
        <f t="shared" si="11"/>
        <v>2933299.4487624243</v>
      </c>
    </row>
    <row r="56" spans="1:11" x14ac:dyDescent="0.2">
      <c r="A56" s="43" t="s">
        <v>57</v>
      </c>
      <c r="C56" s="45"/>
      <c r="D56" s="103">
        <f>+[1]Hoja2!$AH$54</f>
        <v>374691.17324585287</v>
      </c>
      <c r="E56" s="104">
        <f>+[4]IYE!I58</f>
        <v>0</v>
      </c>
      <c r="F56" s="52">
        <f t="shared" si="10"/>
        <v>-374691.17324585287</v>
      </c>
      <c r="G56" s="34"/>
      <c r="H56" s="63">
        <f>+[3]COMPRES!$H$56+D56</f>
        <v>374691.17324585287</v>
      </c>
      <c r="I56" s="40">
        <f>+[4]IYE!K58</f>
        <v>0</v>
      </c>
      <c r="J56" s="89">
        <f t="shared" si="11"/>
        <v>374691.17324585287</v>
      </c>
    </row>
    <row r="57" spans="1:11" x14ac:dyDescent="0.2">
      <c r="A57" s="43" t="s">
        <v>58</v>
      </c>
      <c r="C57" s="45"/>
      <c r="D57" s="103">
        <f>+[1]Hoja2!$AH$55</f>
        <v>1498279.4173988358</v>
      </c>
      <c r="E57" s="104">
        <f>+[4]IYE!I59</f>
        <v>658173.23</v>
      </c>
      <c r="F57" s="52">
        <f t="shared" si="10"/>
        <v>-840106.18739883578</v>
      </c>
      <c r="G57" s="34"/>
      <c r="H57" s="63">
        <f>+[3]COMPRES!$H$57+D57</f>
        <v>3934691.1877986221</v>
      </c>
      <c r="I57" s="40">
        <f>+[4]IYE!K59</f>
        <v>971540.24</v>
      </c>
      <c r="J57" s="89">
        <f t="shared" si="11"/>
        <v>2963150.9477986218</v>
      </c>
    </row>
    <row r="58" spans="1:11" x14ac:dyDescent="0.2">
      <c r="A58" s="43" t="s">
        <v>59</v>
      </c>
      <c r="C58" s="45"/>
      <c r="D58" s="103">
        <f>+[1]Hoja2!$AH$56</f>
        <v>0</v>
      </c>
      <c r="E58" s="104">
        <f>+[4]IYE!I60</f>
        <v>0</v>
      </c>
      <c r="F58" s="52">
        <f t="shared" si="10"/>
        <v>0</v>
      </c>
      <c r="G58" s="34"/>
      <c r="H58" s="63">
        <f>+[3]COMPRES!$H$58+D58</f>
        <v>19217.747748541693</v>
      </c>
      <c r="I58" s="40">
        <f>+[4]IYE!K60</f>
        <v>0</v>
      </c>
      <c r="J58" s="89">
        <f>SUM(H58-I58)</f>
        <v>19217.747748541693</v>
      </c>
    </row>
    <row r="59" spans="1:11" x14ac:dyDescent="0.2">
      <c r="A59" s="43" t="s">
        <v>60</v>
      </c>
      <c r="C59" s="45"/>
      <c r="D59" s="103">
        <f>+[1]Hoja2!$AH$57</f>
        <v>0</v>
      </c>
      <c r="E59" s="104">
        <f>+[4]IYE!I61</f>
        <v>0</v>
      </c>
      <c r="F59" s="52">
        <f>+E59-D59</f>
        <v>0</v>
      </c>
      <c r="G59" s="34"/>
      <c r="H59" s="50">
        <f>+[3]COMPRES!$H$59+D59</f>
        <v>0</v>
      </c>
      <c r="I59" s="55">
        <f>+[4]IYE!K61</f>
        <v>0</v>
      </c>
      <c r="J59" s="89">
        <f>SUM(H59-I59)</f>
        <v>0</v>
      </c>
    </row>
    <row r="60" spans="1:11" x14ac:dyDescent="0.2">
      <c r="B60" s="29" t="s">
        <v>61</v>
      </c>
      <c r="C60" s="45"/>
      <c r="D60" s="105">
        <f>SUM(D49:D59)</f>
        <v>14754609.857604539</v>
      </c>
      <c r="E60" s="106">
        <f>SUM(E49:E59)</f>
        <v>8465404</v>
      </c>
      <c r="F60" s="60">
        <f t="shared" si="6"/>
        <v>6289205.857604539</v>
      </c>
      <c r="G60" s="34"/>
      <c r="H60" s="105">
        <f>SUM(H49:H59)</f>
        <v>43478957.595142931</v>
      </c>
      <c r="I60" s="106">
        <f>SUM(I49:I59)</f>
        <v>100471757.72999999</v>
      </c>
      <c r="J60" s="94">
        <f t="shared" si="11"/>
        <v>-56992800.134857059</v>
      </c>
    </row>
    <row r="61" spans="1:11" x14ac:dyDescent="0.2">
      <c r="C61" s="30" t="s">
        <v>62</v>
      </c>
      <c r="D61" s="107">
        <f>SUM(D48+D60)</f>
        <v>144261086.13904363</v>
      </c>
      <c r="E61" s="108">
        <f>SUM(E48+E60)</f>
        <v>152878619.87</v>
      </c>
      <c r="F61" s="72">
        <f t="shared" si="6"/>
        <v>-8617533.7309563756</v>
      </c>
      <c r="G61" s="34"/>
      <c r="H61" s="107">
        <f>SUM(H48+H60)</f>
        <v>373567308.73969734</v>
      </c>
      <c r="I61" s="108">
        <f>SUM(I48+I60)</f>
        <v>465300849.95000005</v>
      </c>
      <c r="J61" s="109">
        <f t="shared" si="11"/>
        <v>-91733541.210302711</v>
      </c>
    </row>
    <row r="62" spans="1:11" x14ac:dyDescent="0.2">
      <c r="A62" s="80" t="s">
        <v>63</v>
      </c>
      <c r="C62" s="30"/>
      <c r="D62" s="39"/>
      <c r="E62" s="81"/>
      <c r="F62" s="41"/>
      <c r="G62" s="34"/>
      <c r="H62" s="39"/>
      <c r="I62" s="81"/>
      <c r="J62" s="41"/>
    </row>
    <row r="63" spans="1:11" x14ac:dyDescent="0.2">
      <c r="A63" s="43" t="s">
        <v>33</v>
      </c>
      <c r="C63" s="30"/>
      <c r="D63" s="62">
        <f>+E63</f>
        <v>198300</v>
      </c>
      <c r="E63" s="47">
        <f>SUM([4]rdo!E52)</f>
        <v>198300</v>
      </c>
      <c r="F63" s="48">
        <f t="shared" si="6"/>
        <v>0</v>
      </c>
      <c r="G63" s="34"/>
      <c r="H63" s="62">
        <f>+[3]COMPRES!$H$63+D63</f>
        <v>266200</v>
      </c>
      <c r="I63" s="47">
        <f>+[4]RDOACUM!J51</f>
        <v>266200</v>
      </c>
      <c r="J63" s="48">
        <f t="shared" ref="J63:J72" si="12">SUM(H63-I63)</f>
        <v>0</v>
      </c>
    </row>
    <row r="64" spans="1:11" x14ac:dyDescent="0.2">
      <c r="A64" s="43" t="s">
        <v>34</v>
      </c>
      <c r="C64" s="30"/>
      <c r="D64" s="63">
        <f t="shared" ref="D64:D68" si="13">+E64</f>
        <v>1863690.5</v>
      </c>
      <c r="E64" s="51">
        <f>SUM([4]rdo!E53)</f>
        <v>1863690.5</v>
      </c>
      <c r="F64" s="52">
        <f t="shared" si="6"/>
        <v>0</v>
      </c>
      <c r="G64" s="34"/>
      <c r="H64" s="110">
        <f>+[3]COMPRES!$H$64+D64</f>
        <v>5844976.4000000004</v>
      </c>
      <c r="I64" s="40">
        <f>+[4]IYE!K67</f>
        <v>5844976.1200000001</v>
      </c>
      <c r="J64" s="52">
        <f t="shared" si="12"/>
        <v>0.28000000026077032</v>
      </c>
    </row>
    <row r="65" spans="1:10" x14ac:dyDescent="0.2">
      <c r="A65" s="43" t="s">
        <v>64</v>
      </c>
      <c r="C65" s="30"/>
      <c r="D65" s="63">
        <f t="shared" si="13"/>
        <v>792997.35</v>
      </c>
      <c r="E65" s="51">
        <f>SUM([4]rdo!E54)</f>
        <v>792997.35</v>
      </c>
      <c r="F65" s="52">
        <f t="shared" si="6"/>
        <v>0</v>
      </c>
      <c r="G65" s="34"/>
      <c r="H65" s="110">
        <f>+[3]COMPRES!$H$65+D65</f>
        <v>2980604.67</v>
      </c>
      <c r="I65" s="40">
        <f>+[4]RDOACUM!J53</f>
        <v>2980604.67</v>
      </c>
      <c r="J65" s="52">
        <f t="shared" si="12"/>
        <v>0</v>
      </c>
    </row>
    <row r="66" spans="1:10" x14ac:dyDescent="0.2">
      <c r="A66" s="43" t="s">
        <v>36</v>
      </c>
      <c r="C66" s="30"/>
      <c r="D66" s="63">
        <f t="shared" si="13"/>
        <v>334540.88</v>
      </c>
      <c r="E66" s="51">
        <f>SUM([4]rdo!E55)</f>
        <v>334540.88</v>
      </c>
      <c r="F66" s="52">
        <f t="shared" si="6"/>
        <v>0</v>
      </c>
      <c r="G66" s="34"/>
      <c r="H66" s="110">
        <f>+[3]COMPRES!$H$66+D66</f>
        <v>515154.91000000003</v>
      </c>
      <c r="I66" s="40">
        <f>+[4]RDOACUM!J54</f>
        <v>515154.91000000003</v>
      </c>
      <c r="J66" s="52">
        <f t="shared" si="12"/>
        <v>0</v>
      </c>
    </row>
    <row r="67" spans="1:10" x14ac:dyDescent="0.2">
      <c r="A67" s="43" t="s">
        <v>65</v>
      </c>
      <c r="C67" s="30"/>
      <c r="D67" s="63">
        <f t="shared" si="13"/>
        <v>0</v>
      </c>
      <c r="E67" s="51">
        <f>SUM([4]rdo!E56)</f>
        <v>0</v>
      </c>
      <c r="F67" s="52">
        <f t="shared" si="6"/>
        <v>0</v>
      </c>
      <c r="G67" s="34"/>
      <c r="H67" s="54">
        <f>+[3]COMPRES!$H$67+D67</f>
        <v>0</v>
      </c>
      <c r="I67" s="55">
        <f>+[4]RDOACUM!J55</f>
        <v>0</v>
      </c>
      <c r="J67" s="52">
        <f t="shared" si="12"/>
        <v>0</v>
      </c>
    </row>
    <row r="68" spans="1:10" x14ac:dyDescent="0.2">
      <c r="A68" s="43" t="s">
        <v>37</v>
      </c>
      <c r="C68" s="30"/>
      <c r="D68" s="63">
        <f t="shared" si="13"/>
        <v>566231.87</v>
      </c>
      <c r="E68" s="51">
        <f>SUM([4]rdo!E57)</f>
        <v>566231.87</v>
      </c>
      <c r="F68" s="52">
        <f t="shared" si="6"/>
        <v>0</v>
      </c>
      <c r="G68" s="34"/>
      <c r="H68" s="110">
        <f>+[3]COMPRES!$H$68+D68+1</f>
        <v>1743642.8900000001</v>
      </c>
      <c r="I68" s="40">
        <f>+[4]RDOACUM!J56</f>
        <v>1743642.8900000001</v>
      </c>
      <c r="J68" s="52">
        <f t="shared" si="12"/>
        <v>0</v>
      </c>
    </row>
    <row r="69" spans="1:10" x14ac:dyDescent="0.2">
      <c r="B69" s="29" t="s">
        <v>66</v>
      </c>
      <c r="C69" s="30"/>
      <c r="D69" s="111">
        <f>SUM(D63:D68)</f>
        <v>3755760.6</v>
      </c>
      <c r="E69" s="112">
        <f>SUM(E63:E68)</f>
        <v>3755760.6</v>
      </c>
      <c r="F69" s="113">
        <f t="shared" si="6"/>
        <v>0</v>
      </c>
      <c r="G69" s="34"/>
      <c r="H69" s="111">
        <f>SUM(H63:H68)</f>
        <v>11350578.870000001</v>
      </c>
      <c r="I69" s="112">
        <f>SUM(I63:I68)</f>
        <v>11350578.59</v>
      </c>
      <c r="J69" s="114">
        <f t="shared" si="12"/>
        <v>0.2800000011920929</v>
      </c>
    </row>
    <row r="70" spans="1:10" x14ac:dyDescent="0.2">
      <c r="A70" s="43" t="s">
        <v>53</v>
      </c>
      <c r="B70" s="29"/>
      <c r="C70" s="30"/>
      <c r="D70" s="62">
        <f>+E70</f>
        <v>14697312.959999999</v>
      </c>
      <c r="E70" s="47">
        <f>+[4]IYE!I73</f>
        <v>14697312.959999999</v>
      </c>
      <c r="F70" s="48">
        <f t="shared" si="6"/>
        <v>0</v>
      </c>
      <c r="G70" s="34"/>
      <c r="H70" s="62">
        <f>+[3]COMPRES!$H$70+D70</f>
        <v>14697312.959999999</v>
      </c>
      <c r="I70" s="47">
        <f>+[4]IYE!K73</f>
        <v>14697312.959999999</v>
      </c>
      <c r="J70" s="48">
        <f t="shared" si="12"/>
        <v>0</v>
      </c>
    </row>
    <row r="71" spans="1:10" x14ac:dyDescent="0.2">
      <c r="A71" s="43" t="s">
        <v>67</v>
      </c>
      <c r="C71" s="30"/>
      <c r="D71" s="63">
        <f>+E71</f>
        <v>1725056.75</v>
      </c>
      <c r="E71" s="51">
        <f>+[4]IYE!I74</f>
        <v>1725056.75</v>
      </c>
      <c r="F71" s="52">
        <f t="shared" si="6"/>
        <v>0</v>
      </c>
      <c r="G71" s="34"/>
      <c r="H71" s="110">
        <f>+[3]COMPRES!$H$71+D71</f>
        <v>3612276.11</v>
      </c>
      <c r="I71" s="40">
        <f>+[4]IYE!K74</f>
        <v>3612276.11</v>
      </c>
      <c r="J71" s="89">
        <f t="shared" si="12"/>
        <v>0</v>
      </c>
    </row>
    <row r="72" spans="1:10" x14ac:dyDescent="0.2">
      <c r="A72" s="43" t="s">
        <v>68</v>
      </c>
      <c r="C72" s="30"/>
      <c r="D72" s="63">
        <f>+E72</f>
        <v>0</v>
      </c>
      <c r="E72" s="51">
        <f>+[4]IYE!I75</f>
        <v>0</v>
      </c>
      <c r="F72" s="52">
        <f t="shared" si="6"/>
        <v>0</v>
      </c>
      <c r="G72" s="34"/>
      <c r="H72" s="54">
        <f>+[3]COMPRES!$H$72+D72</f>
        <v>3669.57</v>
      </c>
      <c r="I72" s="55">
        <f>+[4]IYE!K75</f>
        <v>3669.57</v>
      </c>
      <c r="J72" s="89">
        <f t="shared" si="12"/>
        <v>0</v>
      </c>
    </row>
    <row r="73" spans="1:10" x14ac:dyDescent="0.2">
      <c r="B73" s="29" t="s">
        <v>69</v>
      </c>
      <c r="C73" s="45"/>
      <c r="D73" s="111">
        <f>SUM(D70:D72)</f>
        <v>16422369.709999999</v>
      </c>
      <c r="E73" s="112">
        <f>SUM(E70:E72)</f>
        <v>16422369.709999999</v>
      </c>
      <c r="F73" s="113">
        <f>SUM(F70:F72)</f>
        <v>0</v>
      </c>
      <c r="G73" s="34"/>
      <c r="H73" s="111">
        <f>SUM(H70:H72)</f>
        <v>18313258.640000001</v>
      </c>
      <c r="I73" s="112">
        <f>SUM(I70:I72)</f>
        <v>18313258.640000001</v>
      </c>
      <c r="J73" s="114">
        <f>SUM(J70:J72)</f>
        <v>0</v>
      </c>
    </row>
    <row r="74" spans="1:10" x14ac:dyDescent="0.2">
      <c r="B74" s="29"/>
      <c r="C74" s="30" t="s">
        <v>70</v>
      </c>
      <c r="D74" s="70">
        <f>SUM(D73,D69)</f>
        <v>20178130.309999999</v>
      </c>
      <c r="E74" s="71">
        <f>SUM(E73,E69)</f>
        <v>20178130.309999999</v>
      </c>
      <c r="F74" s="72">
        <f t="shared" si="6"/>
        <v>0</v>
      </c>
      <c r="G74" s="34"/>
      <c r="H74" s="70">
        <f>SUM(H73,H69)</f>
        <v>29663837.510000002</v>
      </c>
      <c r="I74" s="71">
        <f>SUM(I73,I69)</f>
        <v>29663837.23</v>
      </c>
      <c r="J74" s="72">
        <f>SUM(H74-I74)</f>
        <v>0.2800000011920929</v>
      </c>
    </row>
    <row r="75" spans="1:10" x14ac:dyDescent="0.2">
      <c r="C75" s="45"/>
      <c r="D75" s="39"/>
      <c r="E75" s="40"/>
      <c r="F75" s="41"/>
      <c r="G75" s="34"/>
      <c r="H75" s="39"/>
      <c r="I75" s="40"/>
      <c r="J75" s="42"/>
    </row>
    <row r="76" spans="1:10" x14ac:dyDescent="0.2">
      <c r="C76" s="30" t="s">
        <v>71</v>
      </c>
      <c r="D76" s="70">
        <f>SUM(D61+D74)</f>
        <v>164439216.44904363</v>
      </c>
      <c r="E76" s="71">
        <f>SUM(E61+E74)</f>
        <v>173056750.18000001</v>
      </c>
      <c r="F76" s="72">
        <f>SUM(F61+F74)</f>
        <v>-8617533.7309563756</v>
      </c>
      <c r="G76" s="34"/>
      <c r="H76" s="115">
        <f>SUM(H61+H74)</f>
        <v>403231146.24969733</v>
      </c>
      <c r="I76" s="116">
        <f>SUM(I61+I74)</f>
        <v>494964687.18000007</v>
      </c>
      <c r="J76" s="109">
        <f>SUM(J61+J74)</f>
        <v>-91733540.930302709</v>
      </c>
    </row>
    <row r="77" spans="1:10" ht="13.5" thickBot="1" x14ac:dyDescent="0.25">
      <c r="A77" s="117" t="s">
        <v>72</v>
      </c>
      <c r="B77" s="118"/>
      <c r="C77" s="119"/>
      <c r="D77" s="120"/>
      <c r="E77" s="121">
        <f>+E29-E76</f>
        <v>-50792779.510000005</v>
      </c>
      <c r="F77" s="122"/>
      <c r="G77" s="123"/>
      <c r="H77" s="120"/>
      <c r="I77" s="120">
        <f>+I29-I76</f>
        <v>77910608.5</v>
      </c>
      <c r="J77" s="124"/>
    </row>
    <row r="78" spans="1:10" x14ac:dyDescent="0.2">
      <c r="A78" s="125"/>
      <c r="B78"/>
      <c r="C78"/>
    </row>
    <row r="79" spans="1:10" x14ac:dyDescent="0.2">
      <c r="A79" s="125"/>
      <c r="B79" s="125"/>
      <c r="C79" s="125"/>
      <c r="E79" s="126">
        <f>+[4]IYE!I79</f>
        <v>-50792779.510000005</v>
      </c>
      <c r="I79" s="61">
        <f>+[4]Patronato!H57</f>
        <v>77910609.5</v>
      </c>
    </row>
    <row r="80" spans="1:10" x14ac:dyDescent="0.2">
      <c r="A80"/>
      <c r="B80" s="125"/>
      <c r="C80" s="127"/>
      <c r="E80" s="126">
        <f>+E77-E79</f>
        <v>0</v>
      </c>
      <c r="F80" s="126"/>
      <c r="G80" s="61"/>
      <c r="H80" s="61"/>
      <c r="I80" s="61">
        <f>+I77-I79</f>
        <v>-1</v>
      </c>
    </row>
    <row r="81" spans="2:8" x14ac:dyDescent="0.2">
      <c r="B81" s="29"/>
      <c r="H81" s="61"/>
    </row>
    <row r="82" spans="2:8" x14ac:dyDescent="0.2">
      <c r="B82" s="29"/>
      <c r="H82" s="61"/>
    </row>
    <row r="83" spans="2:8" x14ac:dyDescent="0.2">
      <c r="B83" s="128"/>
      <c r="C83" s="129"/>
    </row>
    <row r="84" spans="2:8" x14ac:dyDescent="0.2">
      <c r="B84" s="128"/>
      <c r="C84" s="129"/>
    </row>
    <row r="85" spans="2:8" x14ac:dyDescent="0.2">
      <c r="B85" s="29"/>
    </row>
  </sheetData>
  <mergeCells count="5">
    <mergeCell ref="A1:J1"/>
    <mergeCell ref="A2:J2"/>
    <mergeCell ref="A3:J3"/>
    <mergeCell ref="D4:F4"/>
    <mergeCell ref="H4:J4"/>
  </mergeCells>
  <pageMargins left="0.74803149606299213" right="0.74803149606299213" top="0.70866141732283472" bottom="0.74803149606299213" header="0" footer="0"/>
  <pageSetup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Enero</vt:lpstr>
      <vt:lpstr>Febrero</vt:lpstr>
      <vt:lpstr>Marzo</vt:lpstr>
      <vt:lpstr>Enero!Área_de_impresión</vt:lpstr>
      <vt:lpstr>Febrero!Área_de_impresión</vt:lpstr>
      <vt:lpstr>Marzo!Área_de_impresión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Casillas</dc:creator>
  <cp:lastModifiedBy>Jesus Casillas</cp:lastModifiedBy>
  <dcterms:created xsi:type="dcterms:W3CDTF">2012-04-19T18:38:30Z</dcterms:created>
  <dcterms:modified xsi:type="dcterms:W3CDTF">2012-04-19T18:48:13Z</dcterms:modified>
</cp:coreProperties>
</file>