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495" yWindow="360" windowWidth="23235" windowHeight="9465"/>
  </bookViews>
  <sheets>
    <sheet name="Octubre" sheetId="3" r:id="rId1"/>
    <sheet name="Noviembre" sheetId="2" r:id="rId2"/>
    <sheet name="Diciembre" sheetId="1" r:id="rId3"/>
  </sheets>
  <externalReferences>
    <externalReference r:id="rId4"/>
  </externalReferences>
  <definedNames>
    <definedName name="_xlnm.Print_Area" localSheetId="2">Diciembre!$A$1:$J$77</definedName>
    <definedName name="_xlnm.Print_Area" localSheetId="1">Noviembre!$A$1:$J$77</definedName>
    <definedName name="_xlnm.Print_Area" localSheetId="0">Octubre!$A$1:$J$77</definedName>
    <definedName name="AS2DocOpenMode" hidden="1">"AS2DocumentEdit"</definedName>
  </definedNames>
  <calcPr calcId="145621" calcOnSave="0"/>
</workbook>
</file>

<file path=xl/calcChain.xml><?xml version="1.0" encoding="utf-8"?>
<calcChain xmlns="http://schemas.openxmlformats.org/spreadsheetml/2006/main">
  <c r="I72" i="3"/>
  <c r="H72"/>
  <c r="F76" i="2" l="1"/>
  <c r="J74"/>
  <c r="F74"/>
  <c r="J72"/>
  <c r="F72"/>
  <c r="J71"/>
  <c r="F71"/>
  <c r="J70"/>
  <c r="J73" s="1"/>
  <c r="F70"/>
  <c r="F73" s="1"/>
  <c r="J69"/>
  <c r="F69"/>
  <c r="J68"/>
  <c r="F68"/>
  <c r="J67"/>
  <c r="F67"/>
  <c r="J66"/>
  <c r="F66"/>
  <c r="J65"/>
  <c r="F65"/>
  <c r="J64"/>
  <c r="F64"/>
  <c r="J63"/>
  <c r="F63"/>
  <c r="J61"/>
  <c r="J76" s="1"/>
  <c r="F61"/>
  <c r="J60"/>
  <c r="F60"/>
  <c r="J59"/>
  <c r="F59"/>
  <c r="J58"/>
  <c r="F58"/>
  <c r="J57"/>
  <c r="F57"/>
  <c r="J56"/>
  <c r="F56"/>
  <c r="J55"/>
  <c r="F55"/>
  <c r="J54"/>
  <c r="F54"/>
  <c r="J53"/>
  <c r="F53"/>
  <c r="J52"/>
  <c r="F52"/>
  <c r="J51"/>
  <c r="F51"/>
  <c r="J50"/>
  <c r="F50"/>
  <c r="J49"/>
  <c r="F49"/>
  <c r="J48"/>
  <c r="F48"/>
  <c r="J47"/>
  <c r="F47"/>
  <c r="J46"/>
  <c r="F46"/>
  <c r="J45"/>
  <c r="F45"/>
  <c r="J44"/>
  <c r="F44"/>
  <c r="J43"/>
  <c r="F43"/>
  <c r="J42"/>
  <c r="F42"/>
  <c r="J41"/>
  <c r="F41"/>
  <c r="J40"/>
  <c r="F40"/>
  <c r="J39"/>
  <c r="F39"/>
  <c r="J38"/>
  <c r="F38"/>
  <c r="J37"/>
  <c r="F37"/>
  <c r="J36"/>
  <c r="F36"/>
  <c r="J35"/>
  <c r="F35"/>
  <c r="J34"/>
  <c r="F34"/>
  <c r="J33"/>
  <c r="F33"/>
  <c r="J32"/>
  <c r="F32"/>
  <c r="J29"/>
  <c r="F29"/>
  <c r="J28"/>
  <c r="F28"/>
  <c r="J26"/>
  <c r="F26"/>
  <c r="J25"/>
  <c r="F25"/>
  <c r="J24"/>
  <c r="F24"/>
  <c r="J23"/>
  <c r="F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E77" i="1" l="1"/>
  <c r="E76"/>
  <c r="I74"/>
  <c r="E74"/>
  <c r="I73"/>
  <c r="H73"/>
  <c r="H74" s="1"/>
  <c r="E73"/>
  <c r="D73"/>
  <c r="J72"/>
  <c r="F72"/>
  <c r="J71"/>
  <c r="F71"/>
  <c r="J70"/>
  <c r="F70"/>
  <c r="F73" s="1"/>
  <c r="I69"/>
  <c r="J69" s="1"/>
  <c r="H69"/>
  <c r="E69"/>
  <c r="D69"/>
  <c r="J68"/>
  <c r="F68"/>
  <c r="J67"/>
  <c r="F67"/>
  <c r="J66"/>
  <c r="F66"/>
  <c r="J65"/>
  <c r="F65"/>
  <c r="J64"/>
  <c r="F64"/>
  <c r="J63"/>
  <c r="F63"/>
  <c r="I61"/>
  <c r="I76" s="1"/>
  <c r="E61"/>
  <c r="I60"/>
  <c r="J60" s="1"/>
  <c r="H60"/>
  <c r="E60"/>
  <c r="D60"/>
  <c r="J59"/>
  <c r="F59"/>
  <c r="J58"/>
  <c r="F58"/>
  <c r="J57"/>
  <c r="F57"/>
  <c r="J56"/>
  <c r="F56"/>
  <c r="J55"/>
  <c r="F55"/>
  <c r="J54"/>
  <c r="F54"/>
  <c r="J53"/>
  <c r="F53"/>
  <c r="J52"/>
  <c r="F52"/>
  <c r="J51"/>
  <c r="F51"/>
  <c r="J50"/>
  <c r="F50"/>
  <c r="J49"/>
  <c r="F49"/>
  <c r="I48"/>
  <c r="E48"/>
  <c r="I47"/>
  <c r="H47"/>
  <c r="E47"/>
  <c r="D47"/>
  <c r="J46"/>
  <c r="F46"/>
  <c r="J45"/>
  <c r="F45"/>
  <c r="J44"/>
  <c r="F44"/>
  <c r="J43"/>
  <c r="F43"/>
  <c r="J42"/>
  <c r="F42"/>
  <c r="J41"/>
  <c r="F41"/>
  <c r="J40"/>
  <c r="F40"/>
  <c r="J39"/>
  <c r="F39"/>
  <c r="I38"/>
  <c r="J38" s="1"/>
  <c r="H38"/>
  <c r="E38"/>
  <c r="F38" s="1"/>
  <c r="D38"/>
  <c r="J37"/>
  <c r="F37"/>
  <c r="J36"/>
  <c r="F36"/>
  <c r="J35"/>
  <c r="F35"/>
  <c r="J34"/>
  <c r="F34"/>
  <c r="J33"/>
  <c r="F33"/>
  <c r="J32"/>
  <c r="F32"/>
  <c r="I29"/>
  <c r="E29"/>
  <c r="J28"/>
  <c r="F28"/>
  <c r="I26"/>
  <c r="E26"/>
  <c r="I25"/>
  <c r="H25"/>
  <c r="E25"/>
  <c r="F25" s="1"/>
  <c r="D25"/>
  <c r="J24"/>
  <c r="F24"/>
  <c r="J23"/>
  <c r="F23"/>
  <c r="J22"/>
  <c r="F22"/>
  <c r="J21"/>
  <c r="F21"/>
  <c r="J20"/>
  <c r="F20"/>
  <c r="J19"/>
  <c r="F19"/>
  <c r="J18"/>
  <c r="F18"/>
  <c r="J17"/>
  <c r="F17"/>
  <c r="J16"/>
  <c r="F16"/>
  <c r="I15"/>
  <c r="J15" s="1"/>
  <c r="H15"/>
  <c r="E15"/>
  <c r="D15"/>
  <c r="J14"/>
  <c r="F14"/>
  <c r="J13"/>
  <c r="F13"/>
  <c r="J12"/>
  <c r="F12"/>
  <c r="J11"/>
  <c r="F11"/>
  <c r="I10"/>
  <c r="H10"/>
  <c r="E10"/>
  <c r="D10"/>
  <c r="F10" s="1"/>
  <c r="J9"/>
  <c r="F9"/>
  <c r="J8"/>
  <c r="F8"/>
  <c r="J7"/>
  <c r="F7"/>
  <c r="J10" l="1"/>
  <c r="H48"/>
  <c r="H61" s="1"/>
  <c r="H76" s="1"/>
  <c r="F60"/>
  <c r="F69"/>
  <c r="D74"/>
  <c r="J74"/>
  <c r="H26"/>
  <c r="H29" s="1"/>
  <c r="J29" s="1"/>
  <c r="D48"/>
  <c r="D61" s="1"/>
  <c r="D76" s="1"/>
  <c r="J47"/>
  <c r="J73"/>
  <c r="F74"/>
  <c r="F15"/>
  <c r="D26"/>
  <c r="D29" s="1"/>
  <c r="F29" s="1"/>
  <c r="J25"/>
  <c r="F47"/>
  <c r="H77"/>
  <c r="J26"/>
  <c r="I77"/>
  <c r="F48"/>
  <c r="J48"/>
  <c r="F61"/>
  <c r="F76" s="1"/>
  <c r="J61"/>
  <c r="J76" s="1"/>
  <c r="F26" l="1"/>
</calcChain>
</file>

<file path=xl/sharedStrings.xml><?xml version="1.0" encoding="utf-8"?>
<sst xmlns="http://schemas.openxmlformats.org/spreadsheetml/2006/main" count="283" uniqueCount="95">
  <si>
    <t>UNIVERSIDAD AUTONOMA DE CHIHUAHUA</t>
  </si>
  <si>
    <t>COMPARATIVO PRESUPUESTAL POR FONDOS</t>
  </si>
  <si>
    <t>EJERCICIO 2 0 1 3</t>
  </si>
  <si>
    <t>DICIEMBRE DEL 2013</t>
  </si>
  <si>
    <t xml:space="preserve"> ACUMULADO DICIEMBRE 2013</t>
  </si>
  <si>
    <t>PRESUPUESTO</t>
  </si>
  <si>
    <t>R E A L</t>
  </si>
  <si>
    <t>DIFERENCIA</t>
  </si>
  <si>
    <t>I  N  G  R  E  S  O  S:</t>
  </si>
  <si>
    <t>Subsidio Federal</t>
  </si>
  <si>
    <t>I</t>
  </si>
  <si>
    <t>Subsidio Estatal</t>
  </si>
  <si>
    <t>II</t>
  </si>
  <si>
    <t>Subsidio Estatal Extraordinario</t>
  </si>
  <si>
    <t>SUMA SUBSIDIOS</t>
  </si>
  <si>
    <t>Recursos PIFI</t>
  </si>
  <si>
    <t>Recursos Promep</t>
  </si>
  <si>
    <t>Recursos Construcción Campus II</t>
  </si>
  <si>
    <t>Recursos Convenios</t>
  </si>
  <si>
    <t>SUMA OTROS APOYOS FED.</t>
  </si>
  <si>
    <t>Insc., Coleg. y Exámenes Posgrado</t>
  </si>
  <si>
    <t>III</t>
  </si>
  <si>
    <t>Insc., Coleg. y Exámenes Licenciatura</t>
  </si>
  <si>
    <t>Servicios Académicos y Profesionales</t>
  </si>
  <si>
    <t>Cuotas por Incorporación</t>
  </si>
  <si>
    <t>Donativos en Efectivo</t>
  </si>
  <si>
    <t>Impuesto Universitario Municipal</t>
  </si>
  <si>
    <t>IV</t>
  </si>
  <si>
    <t>Rendimientos Financieros</t>
  </si>
  <si>
    <t>Venta de Productos</t>
  </si>
  <si>
    <t>V</t>
  </si>
  <si>
    <t>Otros Ingresos</t>
  </si>
  <si>
    <t>VI</t>
  </si>
  <si>
    <t>SUMA INGRESOS PROPIOS</t>
  </si>
  <si>
    <t>T O T A L    I N G R E S O S</t>
  </si>
  <si>
    <t>BECAS  Y  CONDONACIONES</t>
  </si>
  <si>
    <t>I N G R E S O S   N E T O S</t>
  </si>
  <si>
    <t>FONDO GENÉRICO</t>
  </si>
  <si>
    <t>E  G  R  E  S  O  S:</t>
  </si>
  <si>
    <t>Servicios Personales</t>
  </si>
  <si>
    <t>VII</t>
  </si>
  <si>
    <t>Servicios Generales</t>
  </si>
  <si>
    <t>VIII</t>
  </si>
  <si>
    <t>Materiales de Consumo</t>
  </si>
  <si>
    <t>IX</t>
  </si>
  <si>
    <t>Mantenimiento y Conservación</t>
  </si>
  <si>
    <t>Apoyos</t>
  </si>
  <si>
    <t>Transferencia entre fondos</t>
  </si>
  <si>
    <t>SUMA GASTOS OPERACION</t>
  </si>
  <si>
    <t>Producción Agrícola</t>
  </si>
  <si>
    <t>Producción Frutícola</t>
  </si>
  <si>
    <t>Producción Ganadera</t>
  </si>
  <si>
    <t>Producción Avícola</t>
  </si>
  <si>
    <t>Producción de Cárnicos</t>
  </si>
  <si>
    <t>Producción Alimentos Balanceados</t>
  </si>
  <si>
    <t>Producción de Praderas</t>
  </si>
  <si>
    <t>Producción de Especies Menores</t>
  </si>
  <si>
    <t>SUMA COSTO PRODUCCION</t>
  </si>
  <si>
    <t>SUMAN GASTOS Y COSTOS</t>
  </si>
  <si>
    <t>Obras de Arte</t>
  </si>
  <si>
    <t>Acervo Bibliográfico</t>
  </si>
  <si>
    <t>Terrenos y predios</t>
  </si>
  <si>
    <t>Edificios y Construcciones</t>
  </si>
  <si>
    <t>X</t>
  </si>
  <si>
    <t>Maquinaria</t>
  </si>
  <si>
    <t>Mobiliario y Equipo Oficina</t>
  </si>
  <si>
    <t>XI</t>
  </si>
  <si>
    <t>Mobiliario y Equipo Académico</t>
  </si>
  <si>
    <t>XII</t>
  </si>
  <si>
    <t>Equipo de Transporte</t>
  </si>
  <si>
    <t>Equipo de Cómputo</t>
  </si>
  <si>
    <t>Pié de Cría</t>
  </si>
  <si>
    <t>Otras Inversiones</t>
  </si>
  <si>
    <t>SUMA INVERSIONES</t>
  </si>
  <si>
    <t>TOTAL  EGRESOS F. GENÉRICO</t>
  </si>
  <si>
    <t>FONDO ESPECÍFICO</t>
  </si>
  <si>
    <t>Material de Consumo</t>
  </si>
  <si>
    <t>Becas Económicas</t>
  </si>
  <si>
    <t>SUMAN GASTOS DE OPERACIÓN</t>
  </si>
  <si>
    <t>Mobiliario y Equipo</t>
  </si>
  <si>
    <t>Otros</t>
  </si>
  <si>
    <t>SUMAN  INVERSIONES</t>
  </si>
  <si>
    <t>TOTAL EGRESOS F. ESPECIFICOS</t>
  </si>
  <si>
    <t>T O T A L    E G R E S O S</t>
  </si>
  <si>
    <t xml:space="preserve"> (DEFICIT) </t>
  </si>
  <si>
    <t>UNIVERSIDAD AUTÓNOMA DE CHIHUAHUA</t>
  </si>
  <si>
    <t>NOVIEMBRE DEL 2013</t>
  </si>
  <si>
    <t xml:space="preserve"> ACUMULADO NOVIEMBRE 2013</t>
  </si>
  <si>
    <t>XIII</t>
  </si>
  <si>
    <t>XIV</t>
  </si>
  <si>
    <t>Pie de Cría</t>
  </si>
  <si>
    <t xml:space="preserve"> (DEFICIT) REMANENTE  </t>
  </si>
  <si>
    <t>OCTUBRE DEL 2013</t>
  </si>
  <si>
    <t xml:space="preserve"> ACUMULADO A OCTUBRE 2013</t>
  </si>
  <si>
    <t xml:space="preserve">REMANENTE  </t>
  </si>
</sst>
</file>

<file path=xl/styles.xml><?xml version="1.0" encoding="utf-8"?>
<styleSheet xmlns="http://schemas.openxmlformats.org/spreadsheetml/2006/main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N$&quot;* #,##0.00_);_(&quot;N$&quot;* \(#,##0.00\);_(&quot;N$&quot;* &quot;-&quot;??_);_(@_)"/>
    <numFmt numFmtId="166" formatCode="_-[$$-80A]* #,##0_-;\-[$$-80A]* #,##0_-;_-[$$-80A]* &quot;-&quot;??_-;_-@_-"/>
    <numFmt numFmtId="167" formatCode="_(&quot;$&quot;* #,##0_);_(&quot;$&quot;* \(#,##0\);_(&quot;$&quot;* &quot;-&quot;??_);_(@_)"/>
    <numFmt numFmtId="168" formatCode="_(* #,##0_);_(* \(#,##0\);_(* &quot;-&quot;??_);_(@_)"/>
    <numFmt numFmtId="169" formatCode="#,##0.0000000"/>
    <numFmt numFmtId="170" formatCode="_-* #,##0_-;\-* #,##0_-;_-* &quot;-&quot;??_-;_-@_-"/>
    <numFmt numFmtId="171" formatCode="_-&quot;$&quot;* #,##0_-;\-&quot;$&quot;* #,##0_-;_-&quot;$&quot;* &quot;-&quot;??_-;_-@_-"/>
    <numFmt numFmtId="172" formatCode="_(* #,##0.0_);_(* \(#,##0.0\);_(* &quot;-&quot;??_);_(@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15">
    <xf numFmtId="0" fontId="0" fillId="0" borderId="0" xfId="0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3" fontId="6" fillId="0" borderId="13" xfId="1" applyNumberFormat="1" applyFont="1" applyFill="1" applyBorder="1" applyAlignment="1">
      <alignment horizontal="center"/>
    </xf>
    <xf numFmtId="3" fontId="6" fillId="0" borderId="14" xfId="1" applyNumberFormat="1" applyFont="1" applyFill="1" applyBorder="1" applyAlignment="1">
      <alignment horizontal="center"/>
    </xf>
    <xf numFmtId="3" fontId="6" fillId="0" borderId="15" xfId="1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3" fontId="8" fillId="0" borderId="4" xfId="1" applyNumberFormat="1" applyFont="1" applyBorder="1"/>
    <xf numFmtId="3" fontId="8" fillId="0" borderId="18" xfId="1" applyNumberFormat="1" applyFont="1" applyBorder="1"/>
    <xf numFmtId="3" fontId="8" fillId="0" borderId="5" xfId="1" applyNumberFormat="1" applyFont="1" applyBorder="1"/>
    <xf numFmtId="0" fontId="5" fillId="0" borderId="16" xfId="0" applyFont="1" applyBorder="1" applyAlignment="1">
      <alignment horizontal="center"/>
    </xf>
    <xf numFmtId="3" fontId="8" fillId="0" borderId="19" xfId="1" applyNumberFormat="1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66" fontId="8" fillId="0" borderId="4" xfId="2" applyNumberFormat="1" applyFont="1" applyFill="1" applyBorder="1"/>
    <xf numFmtId="167" fontId="8" fillId="0" borderId="18" xfId="2" applyNumberFormat="1" applyFont="1" applyBorder="1"/>
    <xf numFmtId="167" fontId="8" fillId="0" borderId="5" xfId="2" applyNumberFormat="1" applyFont="1" applyBorder="1"/>
    <xf numFmtId="167" fontId="8" fillId="0" borderId="4" xfId="2" applyNumberFormat="1" applyFont="1" applyFill="1" applyBorder="1"/>
    <xf numFmtId="167" fontId="8" fillId="0" borderId="5" xfId="2" applyNumberFormat="1" applyFont="1" applyFill="1" applyBorder="1"/>
    <xf numFmtId="168" fontId="0" fillId="0" borderId="0" xfId="1" applyNumberFormat="1" applyFont="1"/>
    <xf numFmtId="168" fontId="8" fillId="0" borderId="4" xfId="1" applyNumberFormat="1" applyFont="1" applyFill="1" applyBorder="1"/>
    <xf numFmtId="168" fontId="8" fillId="0" borderId="18" xfId="1" applyNumberFormat="1" applyFont="1" applyBorder="1"/>
    <xf numFmtId="168" fontId="8" fillId="0" borderId="5" xfId="1" applyNumberFormat="1" applyFont="1" applyBorder="1"/>
    <xf numFmtId="3" fontId="8" fillId="0" borderId="4" xfId="1" applyNumberFormat="1" applyFont="1" applyFill="1" applyBorder="1"/>
    <xf numFmtId="168" fontId="8" fillId="0" borderId="5" xfId="1" applyNumberFormat="1" applyFont="1" applyFill="1" applyBorder="1"/>
    <xf numFmtId="164" fontId="5" fillId="0" borderId="16" xfId="1" applyFont="1" applyBorder="1" applyAlignment="1">
      <alignment horizontal="center"/>
    </xf>
    <xf numFmtId="164" fontId="8" fillId="0" borderId="4" xfId="1" applyFont="1" applyFill="1" applyBorder="1"/>
    <xf numFmtId="3" fontId="9" fillId="0" borderId="20" xfId="1" applyNumberFormat="1" applyFont="1" applyBorder="1"/>
    <xf numFmtId="3" fontId="9" fillId="0" borderId="21" xfId="1" applyNumberFormat="1" applyFont="1" applyBorder="1"/>
    <xf numFmtId="168" fontId="9" fillId="0" borderId="22" xfId="1" applyNumberFormat="1" applyFont="1" applyBorder="1"/>
    <xf numFmtId="168" fontId="9" fillId="0" borderId="22" xfId="1" applyNumberFormat="1" applyFont="1" applyFill="1" applyBorder="1"/>
    <xf numFmtId="167" fontId="8" fillId="0" borderId="4" xfId="2" applyNumberFormat="1" applyFont="1" applyBorder="1"/>
    <xf numFmtId="168" fontId="0" fillId="0" borderId="0" xfId="0" applyNumberFormat="1"/>
    <xf numFmtId="168" fontId="8" fillId="0" borderId="4" xfId="1" applyNumberFormat="1" applyFont="1" applyBorder="1"/>
    <xf numFmtId="3" fontId="8" fillId="0" borderId="18" xfId="1" applyNumberFormat="1" applyFont="1" applyFill="1" applyBorder="1"/>
    <xf numFmtId="168" fontId="9" fillId="0" borderId="21" xfId="1" applyNumberFormat="1" applyFont="1" applyBorder="1"/>
    <xf numFmtId="167" fontId="5" fillId="2" borderId="20" xfId="2" applyNumberFormat="1" applyFont="1" applyFill="1" applyBorder="1"/>
    <xf numFmtId="167" fontId="5" fillId="2" borderId="21" xfId="2" applyNumberFormat="1" applyFont="1" applyFill="1" applyBorder="1"/>
    <xf numFmtId="167" fontId="5" fillId="2" borderId="22" xfId="2" applyNumberFormat="1" applyFont="1" applyFill="1" applyBorder="1"/>
    <xf numFmtId="167" fontId="5" fillId="0" borderId="20" xfId="2" applyNumberFormat="1" applyFont="1" applyFill="1" applyBorder="1"/>
    <xf numFmtId="167" fontId="5" fillId="0" borderId="21" xfId="2" applyNumberFormat="1" applyFont="1" applyFill="1" applyBorder="1"/>
    <xf numFmtId="167" fontId="5" fillId="0" borderId="22" xfId="2" applyNumberFormat="1" applyFont="1" applyFill="1" applyBorder="1"/>
    <xf numFmtId="3" fontId="8" fillId="0" borderId="20" xfId="1" applyNumberFormat="1" applyFont="1" applyBorder="1"/>
    <xf numFmtId="3" fontId="8" fillId="0" borderId="21" xfId="1" applyNumberFormat="1" applyFont="1" applyBorder="1"/>
    <xf numFmtId="167" fontId="8" fillId="0" borderId="22" xfId="2" applyNumberFormat="1" applyFont="1" applyBorder="1"/>
    <xf numFmtId="0" fontId="10" fillId="0" borderId="4" xfId="0" applyFont="1" applyBorder="1"/>
    <xf numFmtId="169" fontId="8" fillId="0" borderId="4" xfId="1" applyNumberFormat="1" applyFont="1" applyBorder="1"/>
    <xf numFmtId="3" fontId="8" fillId="0" borderId="23" xfId="1" applyNumberFormat="1" applyFont="1" applyBorder="1"/>
    <xf numFmtId="43" fontId="0" fillId="0" borderId="0" xfId="0" applyNumberFormat="1"/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67" fontId="8" fillId="3" borderId="4" xfId="3" applyNumberFormat="1" applyFont="1" applyFill="1" applyBorder="1"/>
    <xf numFmtId="167" fontId="8" fillId="3" borderId="18" xfId="3" applyNumberFormat="1" applyFont="1" applyFill="1" applyBorder="1"/>
    <xf numFmtId="167" fontId="8" fillId="3" borderId="5" xfId="3" applyNumberFormat="1" applyFont="1" applyFill="1" applyBorder="1"/>
    <xf numFmtId="167" fontId="8" fillId="0" borderId="19" xfId="3" applyNumberFormat="1" applyFont="1" applyFill="1" applyBorder="1"/>
    <xf numFmtId="168" fontId="8" fillId="0" borderId="19" xfId="1" applyNumberFormat="1" applyFont="1" applyFill="1" applyBorder="1"/>
    <xf numFmtId="0" fontId="8" fillId="0" borderId="0" xfId="0" applyFont="1" applyBorder="1"/>
    <xf numFmtId="164" fontId="8" fillId="0" borderId="13" xfId="1" applyFont="1" applyBorder="1"/>
    <xf numFmtId="164" fontId="8" fillId="0" borderId="14" xfId="1" applyFont="1" applyBorder="1"/>
    <xf numFmtId="168" fontId="8" fillId="0" borderId="15" xfId="1" applyNumberFormat="1" applyFont="1" applyBorder="1"/>
    <xf numFmtId="168" fontId="9" fillId="0" borderId="24" xfId="1" applyNumberFormat="1" applyFont="1" applyFill="1" applyBorder="1"/>
    <xf numFmtId="167" fontId="8" fillId="3" borderId="23" xfId="3" applyNumberFormat="1" applyFont="1" applyFill="1" applyBorder="1"/>
    <xf numFmtId="168" fontId="5" fillId="0" borderId="16" xfId="1" applyNumberFormat="1" applyFont="1" applyBorder="1" applyAlignment="1">
      <alignment horizontal="center"/>
    </xf>
    <xf numFmtId="3" fontId="8" fillId="0" borderId="14" xfId="1" applyNumberFormat="1" applyFont="1" applyBorder="1"/>
    <xf numFmtId="3" fontId="9" fillId="3" borderId="21" xfId="1" applyNumberFormat="1" applyFont="1" applyFill="1" applyBorder="1"/>
    <xf numFmtId="3" fontId="9" fillId="3" borderId="20" xfId="1" applyNumberFormat="1" applyFont="1" applyFill="1" applyBorder="1"/>
    <xf numFmtId="167" fontId="8" fillId="0" borderId="25" xfId="3" applyNumberFormat="1" applyFont="1" applyFill="1" applyBorder="1"/>
    <xf numFmtId="167" fontId="8" fillId="0" borderId="18" xfId="3" applyNumberFormat="1" applyFont="1" applyFill="1" applyBorder="1"/>
    <xf numFmtId="167" fontId="8" fillId="0" borderId="5" xfId="3" applyNumberFormat="1" applyFont="1" applyFill="1" applyBorder="1"/>
    <xf numFmtId="168" fontId="8" fillId="0" borderId="25" xfId="1" applyNumberFormat="1" applyFont="1" applyFill="1" applyBorder="1"/>
    <xf numFmtId="168" fontId="8" fillId="0" borderId="18" xfId="1" applyNumberFormat="1" applyFont="1" applyFill="1" applyBorder="1"/>
    <xf numFmtId="170" fontId="8" fillId="0" borderId="19" xfId="1" applyNumberFormat="1" applyFont="1" applyFill="1" applyBorder="1"/>
    <xf numFmtId="168" fontId="8" fillId="0" borderId="19" xfId="1" applyNumberFormat="1" applyFont="1" applyBorder="1"/>
    <xf numFmtId="168" fontId="9" fillId="0" borderId="24" xfId="1" applyNumberFormat="1" applyFont="1" applyBorder="1"/>
    <xf numFmtId="3" fontId="5" fillId="2" borderId="20" xfId="1" applyNumberFormat="1" applyFont="1" applyFill="1" applyBorder="1"/>
    <xf numFmtId="3" fontId="5" fillId="2" borderId="21" xfId="1" applyNumberFormat="1" applyFont="1" applyFill="1" applyBorder="1"/>
    <xf numFmtId="167" fontId="5" fillId="2" borderId="24" xfId="2" applyNumberFormat="1" applyFont="1" applyFill="1" applyBorder="1"/>
    <xf numFmtId="3" fontId="8" fillId="0" borderId="4" xfId="2" applyNumberFormat="1" applyFont="1" applyBorder="1"/>
    <xf numFmtId="164" fontId="8" fillId="0" borderId="4" xfId="1" applyFont="1" applyBorder="1"/>
    <xf numFmtId="164" fontId="8" fillId="0" borderId="18" xfId="1" applyFont="1" applyBorder="1"/>
    <xf numFmtId="168" fontId="9" fillId="3" borderId="20" xfId="1" applyNumberFormat="1" applyFont="1" applyFill="1" applyBorder="1"/>
    <xf numFmtId="168" fontId="9" fillId="3" borderId="21" xfId="1" applyNumberFormat="1" applyFont="1" applyFill="1" applyBorder="1"/>
    <xf numFmtId="168" fontId="9" fillId="3" borderId="22" xfId="1" applyNumberFormat="1" applyFont="1" applyFill="1" applyBorder="1"/>
    <xf numFmtId="168" fontId="9" fillId="3" borderId="24" xfId="1" applyNumberFormat="1" applyFont="1" applyFill="1" applyBorder="1"/>
    <xf numFmtId="166" fontId="8" fillId="0" borderId="5" xfId="1" applyNumberFormat="1" applyFont="1" applyBorder="1"/>
    <xf numFmtId="171" fontId="5" fillId="2" borderId="20" xfId="2" applyNumberFormat="1" applyFont="1" applyFill="1" applyBorder="1"/>
    <xf numFmtId="171" fontId="5" fillId="2" borderId="21" xfId="2" applyNumberFormat="1" applyFont="1" applyFill="1" applyBorder="1"/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/>
    <xf numFmtId="0" fontId="9" fillId="0" borderId="8" xfId="0" applyFont="1" applyFill="1" applyBorder="1" applyAlignment="1">
      <alignment horizontal="center"/>
    </xf>
    <xf numFmtId="3" fontId="8" fillId="0" borderId="6" xfId="1" applyNumberFormat="1" applyFont="1" applyBorder="1"/>
    <xf numFmtId="168" fontId="9" fillId="0" borderId="26" xfId="1" applyNumberFormat="1" applyFont="1" applyBorder="1"/>
    <xf numFmtId="3" fontId="8" fillId="0" borderId="8" xfId="1" applyNumberFormat="1" applyFont="1" applyBorder="1"/>
    <xf numFmtId="0" fontId="5" fillId="0" borderId="27" xfId="0" applyFont="1" applyBorder="1" applyAlignment="1">
      <alignment horizontal="center"/>
    </xf>
    <xf numFmtId="168" fontId="9" fillId="0" borderId="6" xfId="1" applyNumberFormat="1" applyFont="1" applyBorder="1"/>
    <xf numFmtId="3" fontId="8" fillId="0" borderId="28" xfId="1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5" fillId="0" borderId="11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7" fontId="0" fillId="0" borderId="0" xfId="0" applyNumberForma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4" fontId="0" fillId="0" borderId="0" xfId="1" applyFont="1" applyFill="1" applyBorder="1"/>
    <xf numFmtId="164" fontId="5" fillId="0" borderId="5" xfId="1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68" fontId="0" fillId="0" borderId="0" xfId="1" applyNumberFormat="1" applyFont="1" applyFill="1"/>
    <xf numFmtId="167" fontId="0" fillId="0" borderId="0" xfId="0" applyNumberFormat="1" applyFill="1"/>
    <xf numFmtId="170" fontId="0" fillId="0" borderId="0" xfId="0" applyNumberFormat="1" applyFill="1"/>
    <xf numFmtId="167" fontId="8" fillId="3" borderId="19" xfId="3" applyNumberFormat="1" applyFont="1" applyFill="1" applyBorder="1"/>
    <xf numFmtId="170" fontId="12" fillId="0" borderId="0" xfId="0" applyNumberFormat="1" applyFont="1" applyFill="1"/>
    <xf numFmtId="168" fontId="5" fillId="0" borderId="5" xfId="1" applyNumberFormat="1" applyFont="1" applyBorder="1" applyAlignment="1">
      <alignment horizontal="center"/>
    </xf>
    <xf numFmtId="170" fontId="8" fillId="0" borderId="19" xfId="1" applyNumberFormat="1" applyFont="1" applyBorder="1"/>
    <xf numFmtId="168" fontId="0" fillId="0" borderId="0" xfId="0" applyNumberFormat="1" applyFill="1"/>
    <xf numFmtId="3" fontId="12" fillId="0" borderId="0" xfId="0" applyNumberFormat="1" applyFont="1" applyFill="1"/>
    <xf numFmtId="168" fontId="5" fillId="0" borderId="0" xfId="1" applyNumberFormat="1" applyFont="1" applyFill="1"/>
    <xf numFmtId="0" fontId="9" fillId="0" borderId="6" xfId="0" applyFont="1" applyFill="1" applyBorder="1"/>
    <xf numFmtId="0" fontId="9" fillId="0" borderId="8" xfId="0" applyFont="1" applyFill="1" applyBorder="1"/>
    <xf numFmtId="0" fontId="5" fillId="0" borderId="8" xfId="0" applyFont="1" applyBorder="1" applyAlignment="1">
      <alignment horizontal="center"/>
    </xf>
    <xf numFmtId="168" fontId="12" fillId="0" borderId="0" xfId="1" applyNumberFormat="1" applyFont="1" applyFill="1"/>
    <xf numFmtId="170" fontId="0" fillId="0" borderId="0" xfId="1" applyNumberFormat="1" applyFont="1" applyFill="1"/>
    <xf numFmtId="0" fontId="2" fillId="0" borderId="0" xfId="18"/>
    <xf numFmtId="0" fontId="2" fillId="0" borderId="6" xfId="18" applyFont="1" applyBorder="1"/>
    <xf numFmtId="0" fontId="2" fillId="0" borderId="7" xfId="18" applyFont="1" applyBorder="1"/>
    <xf numFmtId="0" fontId="2" fillId="0" borderId="8" xfId="18" applyFont="1" applyBorder="1"/>
    <xf numFmtId="0" fontId="5" fillId="0" borderId="12" xfId="18" applyFont="1" applyBorder="1" applyAlignment="1">
      <alignment horizontal="center"/>
    </xf>
    <xf numFmtId="0" fontId="5" fillId="0" borderId="4" xfId="18" applyFont="1" applyBorder="1"/>
    <xf numFmtId="0" fontId="5" fillId="0" borderId="0" xfId="18" applyFont="1" applyBorder="1"/>
    <xf numFmtId="0" fontId="5" fillId="0" borderId="5" xfId="18" applyFont="1" applyBorder="1"/>
    <xf numFmtId="0" fontId="5" fillId="0" borderId="16" xfId="18" applyFont="1" applyFill="1" applyBorder="1" applyAlignment="1">
      <alignment horizontal="center"/>
    </xf>
    <xf numFmtId="0" fontId="7" fillId="0" borderId="4" xfId="18" applyFont="1" applyBorder="1" applyAlignment="1">
      <alignment horizontal="centerContinuous"/>
    </xf>
    <xf numFmtId="0" fontId="5" fillId="0" borderId="0" xfId="18" applyFont="1" applyBorder="1" applyAlignment="1">
      <alignment horizontal="centerContinuous"/>
    </xf>
    <xf numFmtId="0" fontId="5" fillId="0" borderId="5" xfId="18" applyFont="1" applyBorder="1" applyAlignment="1">
      <alignment horizontal="centerContinuous"/>
    </xf>
    <xf numFmtId="0" fontId="5" fillId="0" borderId="16" xfId="18" applyFont="1" applyBorder="1" applyAlignment="1">
      <alignment horizontal="center"/>
    </xf>
    <xf numFmtId="0" fontId="2" fillId="0" borderId="4" xfId="18" applyFont="1" applyBorder="1"/>
    <xf numFmtId="0" fontId="2" fillId="0" borderId="0" xfId="18" applyFont="1" applyBorder="1"/>
    <xf numFmtId="0" fontId="2" fillId="0" borderId="5" xfId="18" applyFont="1" applyBorder="1"/>
    <xf numFmtId="166" fontId="8" fillId="0" borderId="4" xfId="13" applyNumberFormat="1" applyFont="1" applyFill="1" applyBorder="1"/>
    <xf numFmtId="167" fontId="8" fillId="0" borderId="18" xfId="13" applyNumberFormat="1" applyFont="1" applyBorder="1"/>
    <xf numFmtId="167" fontId="8" fillId="0" borderId="5" xfId="13" applyNumberFormat="1" applyFont="1" applyBorder="1"/>
    <xf numFmtId="167" fontId="8" fillId="0" borderId="4" xfId="13" applyNumberFormat="1" applyFont="1" applyFill="1" applyBorder="1"/>
    <xf numFmtId="167" fontId="8" fillId="0" borderId="5" xfId="13" applyNumberFormat="1" applyFont="1" applyFill="1" applyBorder="1"/>
    <xf numFmtId="167" fontId="2" fillId="0" borderId="0" xfId="18" applyNumberFormat="1" applyBorder="1"/>
    <xf numFmtId="168" fontId="0" fillId="0" borderId="0" xfId="1" applyNumberFormat="1" applyFont="1" applyBorder="1"/>
    <xf numFmtId="168" fontId="2" fillId="0" borderId="0" xfId="18" applyNumberFormat="1" applyBorder="1"/>
    <xf numFmtId="164" fontId="0" fillId="0" borderId="0" xfId="1" applyFont="1" applyBorder="1"/>
    <xf numFmtId="0" fontId="2" fillId="0" borderId="0" xfId="18" applyBorder="1"/>
    <xf numFmtId="168" fontId="9" fillId="0" borderId="20" xfId="1" applyNumberFormat="1" applyFont="1" applyBorder="1"/>
    <xf numFmtId="167" fontId="8" fillId="0" borderId="4" xfId="13" applyNumberFormat="1" applyFont="1" applyBorder="1"/>
    <xf numFmtId="168" fontId="2" fillId="0" borderId="0" xfId="18" applyNumberFormat="1"/>
    <xf numFmtId="3" fontId="2" fillId="0" borderId="0" xfId="18" applyNumberFormat="1"/>
    <xf numFmtId="167" fontId="5" fillId="2" borderId="20" xfId="13" applyNumberFormat="1" applyFont="1" applyFill="1" applyBorder="1"/>
    <xf numFmtId="167" fontId="5" fillId="2" borderId="21" xfId="13" applyNumberFormat="1" applyFont="1" applyFill="1" applyBorder="1"/>
    <xf numFmtId="167" fontId="5" fillId="2" borderId="22" xfId="13" applyNumberFormat="1" applyFont="1" applyFill="1" applyBorder="1"/>
    <xf numFmtId="167" fontId="5" fillId="0" borderId="20" xfId="13" applyNumberFormat="1" applyFont="1" applyFill="1" applyBorder="1"/>
    <xf numFmtId="167" fontId="5" fillId="0" borderId="21" xfId="13" applyNumberFormat="1" applyFont="1" applyFill="1" applyBorder="1"/>
    <xf numFmtId="167" fontId="5" fillId="0" borderId="22" xfId="13" applyNumberFormat="1" applyFont="1" applyFill="1" applyBorder="1"/>
    <xf numFmtId="167" fontId="8" fillId="0" borderId="22" xfId="13" applyNumberFormat="1" applyFont="1" applyBorder="1"/>
    <xf numFmtId="168" fontId="8" fillId="0" borderId="20" xfId="1" applyNumberFormat="1" applyFont="1" applyBorder="1"/>
    <xf numFmtId="168" fontId="8" fillId="0" borderId="21" xfId="1" applyNumberFormat="1" applyFont="1" applyBorder="1"/>
    <xf numFmtId="168" fontId="8" fillId="0" borderId="22" xfId="1" applyNumberFormat="1" applyFont="1" applyBorder="1"/>
    <xf numFmtId="167" fontId="2" fillId="0" borderId="0" xfId="18" applyNumberFormat="1"/>
    <xf numFmtId="0" fontId="10" fillId="0" borderId="4" xfId="18" applyFont="1" applyBorder="1"/>
    <xf numFmtId="43" fontId="2" fillId="0" borderId="0" xfId="18" applyNumberFormat="1"/>
    <xf numFmtId="0" fontId="2" fillId="0" borderId="0" xfId="18" applyFont="1" applyBorder="1" applyAlignment="1">
      <alignment horizontal="centerContinuous"/>
    </xf>
    <xf numFmtId="0" fontId="2" fillId="0" borderId="5" xfId="18" applyFont="1" applyBorder="1" applyAlignment="1">
      <alignment horizontal="centerContinuous"/>
    </xf>
    <xf numFmtId="0" fontId="8" fillId="0" borderId="0" xfId="18" applyFont="1" applyBorder="1"/>
    <xf numFmtId="171" fontId="5" fillId="2" borderId="20" xfId="13" applyNumberFormat="1" applyFont="1" applyFill="1" applyBorder="1"/>
    <xf numFmtId="171" fontId="5" fillId="2" borderId="21" xfId="13" applyNumberFormat="1" applyFont="1" applyFill="1" applyBorder="1"/>
    <xf numFmtId="167" fontId="5" fillId="2" borderId="24" xfId="13" applyNumberFormat="1" applyFont="1" applyFill="1" applyBorder="1"/>
    <xf numFmtId="0" fontId="9" fillId="0" borderId="6" xfId="18" applyFont="1" applyFill="1" applyBorder="1"/>
    <xf numFmtId="0" fontId="9" fillId="0" borderId="7" xfId="18" applyFont="1" applyFill="1" applyBorder="1"/>
    <xf numFmtId="0" fontId="9" fillId="0" borderId="8" xfId="18" applyFont="1" applyFill="1" applyBorder="1"/>
    <xf numFmtId="0" fontId="5" fillId="0" borderId="27" xfId="18" applyFont="1" applyBorder="1" applyAlignment="1">
      <alignment horizontal="center"/>
    </xf>
    <xf numFmtId="168" fontId="9" fillId="0" borderId="29" xfId="1" applyNumberFormat="1" applyFont="1" applyBorder="1"/>
    <xf numFmtId="0" fontId="5" fillId="0" borderId="0" xfId="18" applyFont="1"/>
    <xf numFmtId="0" fontId="2" fillId="0" borderId="0" xfId="18" applyAlignment="1">
      <alignment horizontal="center"/>
    </xf>
    <xf numFmtId="0" fontId="2" fillId="0" borderId="0" xfId="18" applyFont="1"/>
    <xf numFmtId="172" fontId="2" fillId="0" borderId="0" xfId="1" applyNumberFormat="1" applyFont="1"/>
    <xf numFmtId="4" fontId="3" fillId="0" borderId="1" xfId="18" applyNumberFormat="1" applyFont="1" applyBorder="1" applyAlignment="1">
      <alignment horizontal="center"/>
    </xf>
    <xf numFmtId="4" fontId="3" fillId="0" borderId="2" xfId="18" applyNumberFormat="1" applyFont="1" applyBorder="1" applyAlignment="1">
      <alignment horizontal="center"/>
    </xf>
    <xf numFmtId="4" fontId="3" fillId="0" borderId="3" xfId="18" applyNumberFormat="1" applyFont="1" applyBorder="1" applyAlignment="1">
      <alignment horizontal="center"/>
    </xf>
    <xf numFmtId="4" fontId="4" fillId="0" borderId="4" xfId="18" applyNumberFormat="1" applyFont="1" applyBorder="1" applyAlignment="1">
      <alignment horizontal="center"/>
    </xf>
    <xf numFmtId="4" fontId="4" fillId="0" borderId="0" xfId="18" applyNumberFormat="1" applyFont="1" applyBorder="1" applyAlignment="1">
      <alignment horizontal="center"/>
    </xf>
    <xf numFmtId="4" fontId="4" fillId="0" borderId="5" xfId="18" applyNumberFormat="1" applyFont="1" applyBorder="1" applyAlignment="1">
      <alignment horizontal="center"/>
    </xf>
    <xf numFmtId="4" fontId="4" fillId="0" borderId="6" xfId="18" applyNumberFormat="1" applyFont="1" applyBorder="1" applyAlignment="1">
      <alignment horizontal="center"/>
    </xf>
    <xf numFmtId="4" fontId="4" fillId="0" borderId="7" xfId="18" applyNumberFormat="1" applyFont="1" applyBorder="1" applyAlignment="1">
      <alignment horizontal="center"/>
    </xf>
    <xf numFmtId="4" fontId="4" fillId="0" borderId="8" xfId="18" applyNumberFormat="1" applyFont="1" applyBorder="1" applyAlignment="1">
      <alignment horizontal="center"/>
    </xf>
    <xf numFmtId="3" fontId="5" fillId="2" borderId="9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</cellXfs>
  <cellStyles count="25">
    <cellStyle name="Hipervínculo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Millares 4 2" xfId="10"/>
    <cellStyle name="Millares 5" xfId="11"/>
    <cellStyle name="Millares 6" xfId="12"/>
    <cellStyle name="Moneda" xfId="2" builtinId="4"/>
    <cellStyle name="Moneda 2" xfId="13"/>
    <cellStyle name="Moneda_Libro2" xfId="3"/>
    <cellStyle name="Normal" xfId="0" builtinId="0"/>
    <cellStyle name="Normal 2" xfId="14"/>
    <cellStyle name="Normal 2 2" xfId="15"/>
    <cellStyle name="Normal 3" xfId="16"/>
    <cellStyle name="Normal 4" xfId="17"/>
    <cellStyle name="Normal 5" xfId="18"/>
    <cellStyle name="Normal 6" xfId="19"/>
    <cellStyle name="Normal 6 2" xfId="20"/>
    <cellStyle name="Normal 7" xfId="21"/>
    <cellStyle name="Normal 7 2" xfId="22"/>
    <cellStyle name="Normal 8" xfId="23"/>
    <cellStyle name="Porcentaj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3/DICIEMBRE/DICIEMBRE%20%20LC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O SIT FINANCIERA "/>
      <sheetName val="EDO SIT FINANCIERA COMP"/>
      <sheetName val="EDO ACT "/>
      <sheetName val="EDO ACT ACUM"/>
      <sheetName val="EDO VARIAC PATRIM"/>
      <sheetName val="ANALIT ACT"/>
      <sheetName val="Estado de deuda publica"/>
      <sheetName val="Flujo de Efectivo "/>
      <sheetName val="Flujo de Efectivo ACUM"/>
      <sheetName val="Patronato final"/>
      <sheetName val="Conciliacion edo act y edo IYE"/>
      <sheetName val="rdo"/>
      <sheetName val="RDOACUM"/>
      <sheetName val="CAJA"/>
      <sheetName val="CUSTODIA"/>
      <sheetName val="IYE"/>
      <sheetName val="mesvsmes"/>
      <sheetName val="COMPRES"/>
      <sheetName val="balan"/>
    </sheetNames>
    <sheetDataSet>
      <sheetData sheetId="0"/>
      <sheetData sheetId="1"/>
      <sheetData sheetId="2"/>
      <sheetData sheetId="3">
        <row r="2">
          <cell r="A2" t="str">
            <v>ESTADOS  DE ACTIVIDADES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G6">
            <v>793853704.76999998</v>
          </cell>
        </row>
      </sheetData>
      <sheetData sheetId="13"/>
      <sheetData sheetId="14">
        <row r="31">
          <cell r="G31">
            <v>199650</v>
          </cell>
        </row>
      </sheetData>
      <sheetData sheetId="15">
        <row r="86">
          <cell r="M86">
            <v>24491366.719999999</v>
          </cell>
        </row>
      </sheetData>
      <sheetData sheetId="16">
        <row r="75">
          <cell r="AA75">
            <v>0</v>
          </cell>
        </row>
      </sheetData>
      <sheetData sheetId="17">
        <row r="10">
          <cell r="D10">
            <v>72419483</v>
          </cell>
          <cell r="J10">
            <v>1238001929.4299998</v>
          </cell>
        </row>
        <row r="15">
          <cell r="D15">
            <v>45652055.07</v>
          </cell>
          <cell r="J15">
            <v>208174626.26000002</v>
          </cell>
        </row>
        <row r="25">
          <cell r="D25">
            <v>38330267.960000001</v>
          </cell>
          <cell r="J25">
            <v>570934139.73000014</v>
          </cell>
        </row>
        <row r="26">
          <cell r="D26">
            <v>156401806.03</v>
          </cell>
          <cell r="J26">
            <v>2017110694.4200001</v>
          </cell>
        </row>
        <row r="29">
          <cell r="D29">
            <v>153907330.22999999</v>
          </cell>
          <cell r="J29">
            <v>1941698353.96</v>
          </cell>
        </row>
        <row r="38">
          <cell r="D38">
            <v>191234127.20000002</v>
          </cell>
          <cell r="J38">
            <v>1640123860.7</v>
          </cell>
        </row>
        <row r="47">
          <cell r="D47">
            <v>1839041.37</v>
          </cell>
          <cell r="J47">
            <v>9407489.2799999993</v>
          </cell>
        </row>
        <row r="48">
          <cell r="D48">
            <v>193073169.57000002</v>
          </cell>
          <cell r="J48">
            <v>1649531350.98</v>
          </cell>
        </row>
        <row r="60">
          <cell r="D60">
            <v>19194880.499999996</v>
          </cell>
          <cell r="J60">
            <v>148460641.84</v>
          </cell>
        </row>
        <row r="61">
          <cell r="D61">
            <v>212268050.07000002</v>
          </cell>
          <cell r="J61">
            <v>1797991991.8199999</v>
          </cell>
        </row>
        <row r="69">
          <cell r="D69">
            <v>27896332.719999999</v>
          </cell>
          <cell r="J69">
            <v>74162589.450000003</v>
          </cell>
        </row>
        <row r="73">
          <cell r="D73">
            <v>15513018.560000006</v>
          </cell>
        </row>
        <row r="74">
          <cell r="D74">
            <v>43409351.280000001</v>
          </cell>
          <cell r="J74">
            <v>207915718.83000001</v>
          </cell>
        </row>
        <row r="76">
          <cell r="D76">
            <v>255677400.35000002</v>
          </cell>
        </row>
        <row r="77">
          <cell r="D77">
            <v>-101770071.12000003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tabSelected="1" workbookViewId="0">
      <pane xSplit="3" ySplit="5" topLeftCell="G6" activePane="bottomRight" state="frozen"/>
      <selection pane="topRight" activeCell="D1" sqref="D1"/>
      <selection pane="bottomLeft" activeCell="A7" sqref="A7"/>
      <selection pane="bottomRight" activeCell="C94" sqref="C94"/>
    </sheetView>
  </sheetViews>
  <sheetFormatPr baseColWidth="10" defaultColWidth="11.42578125" defaultRowHeight="12.75"/>
  <cols>
    <col min="1" max="1" width="1.7109375" style="149" customWidth="1"/>
    <col min="2" max="2" width="2" style="150" customWidth="1"/>
    <col min="3" max="3" width="32.140625" style="150" customWidth="1"/>
    <col min="4" max="4" width="14.5703125" style="150" hidden="1" customWidth="1"/>
    <col min="5" max="5" width="13.28515625" style="150" hidden="1" customWidth="1"/>
    <col min="6" max="6" width="13.7109375" style="150" hidden="1" customWidth="1"/>
    <col min="7" max="7" width="4.140625" style="191" bestFit="1" customWidth="1"/>
    <col min="8" max="8" width="15.42578125" style="136" customWidth="1"/>
    <col min="9" max="9" width="15.28515625" style="136" customWidth="1"/>
    <col min="10" max="10" width="16.28515625" style="192" customWidth="1"/>
    <col min="11" max="11" width="2.42578125" style="136" customWidth="1"/>
    <col min="12" max="12" width="13.85546875" style="136" bestFit="1" customWidth="1"/>
    <col min="13" max="13" width="14.85546875" style="136" bestFit="1" customWidth="1"/>
    <col min="14" max="14" width="13.85546875" style="136" bestFit="1" customWidth="1"/>
    <col min="15" max="15" width="12.28515625" style="136" bestFit="1" customWidth="1"/>
    <col min="16" max="16384" width="11.42578125" style="136"/>
  </cols>
  <sheetData>
    <row r="1" spans="1:15" ht="18">
      <c r="A1" s="194" t="s">
        <v>85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5" ht="15.75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5" ht="16.5" thickBot="1">
      <c r="A3" s="200" t="s">
        <v>2</v>
      </c>
      <c r="B3" s="201"/>
      <c r="C3" s="201"/>
      <c r="D3" s="201"/>
      <c r="E3" s="201"/>
      <c r="F3" s="201"/>
      <c r="G3" s="201"/>
      <c r="H3" s="201"/>
      <c r="I3" s="201"/>
      <c r="J3" s="202"/>
    </row>
    <row r="4" spans="1:15" ht="13.5" thickBot="1">
      <c r="A4" s="137"/>
      <c r="B4" s="138"/>
      <c r="C4" s="139"/>
      <c r="D4" s="203" t="s">
        <v>92</v>
      </c>
      <c r="E4" s="204"/>
      <c r="F4" s="205"/>
      <c r="G4" s="140"/>
      <c r="H4" s="203" t="s">
        <v>93</v>
      </c>
      <c r="I4" s="204"/>
      <c r="J4" s="205"/>
    </row>
    <row r="5" spans="1:15">
      <c r="A5" s="141"/>
      <c r="B5" s="142"/>
      <c r="C5" s="143"/>
      <c r="D5" s="8" t="s">
        <v>5</v>
      </c>
      <c r="E5" s="9" t="s">
        <v>6</v>
      </c>
      <c r="F5" s="10" t="s">
        <v>7</v>
      </c>
      <c r="G5" s="144"/>
      <c r="H5" s="8" t="s">
        <v>5</v>
      </c>
      <c r="I5" s="9" t="s">
        <v>6</v>
      </c>
      <c r="J5" s="12" t="s">
        <v>7</v>
      </c>
      <c r="L5" s="112"/>
      <c r="M5" s="112"/>
    </row>
    <row r="6" spans="1:15">
      <c r="A6" s="145" t="s">
        <v>8</v>
      </c>
      <c r="B6" s="146"/>
      <c r="C6" s="147"/>
      <c r="D6" s="16"/>
      <c r="E6" s="17"/>
      <c r="F6" s="18"/>
      <c r="G6" s="148"/>
      <c r="H6" s="16"/>
      <c r="I6" s="17"/>
      <c r="J6" s="20"/>
    </row>
    <row r="7" spans="1:15">
      <c r="A7" s="149" t="s">
        <v>9</v>
      </c>
      <c r="C7" s="151"/>
      <c r="D7" s="152">
        <v>66030436</v>
      </c>
      <c r="E7" s="153">
        <v>67667681.769999996</v>
      </c>
      <c r="F7" s="154">
        <v>1637245.7699999958</v>
      </c>
      <c r="G7" s="148" t="s">
        <v>10</v>
      </c>
      <c r="H7" s="155">
        <v>663249312</v>
      </c>
      <c r="I7" s="153">
        <v>665179057.76999998</v>
      </c>
      <c r="J7" s="156">
        <v>1929745.7699999809</v>
      </c>
      <c r="K7" s="29"/>
      <c r="L7" s="157"/>
      <c r="M7" s="158"/>
      <c r="N7" s="158"/>
      <c r="O7" s="159"/>
    </row>
    <row r="8" spans="1:15">
      <c r="A8" s="149" t="s">
        <v>11</v>
      </c>
      <c r="C8" s="151"/>
      <c r="D8" s="30">
        <v>29417224</v>
      </c>
      <c r="E8" s="31">
        <v>30540146</v>
      </c>
      <c r="F8" s="32">
        <v>1122922</v>
      </c>
      <c r="G8" s="148" t="s">
        <v>12</v>
      </c>
      <c r="H8" s="43">
        <v>352894745</v>
      </c>
      <c r="I8" s="31">
        <v>355786940.65999997</v>
      </c>
      <c r="J8" s="32">
        <v>2892195.6599999666</v>
      </c>
      <c r="K8" s="29"/>
      <c r="L8" s="160"/>
      <c r="M8" s="158"/>
      <c r="N8" s="159"/>
      <c r="O8" s="159"/>
    </row>
    <row r="9" spans="1:15" hidden="1">
      <c r="A9" s="149" t="s">
        <v>13</v>
      </c>
      <c r="C9" s="151"/>
      <c r="D9" s="30">
        <v>0</v>
      </c>
      <c r="E9" s="31">
        <v>0</v>
      </c>
      <c r="F9" s="32">
        <v>0</v>
      </c>
      <c r="G9" s="35"/>
      <c r="H9" s="36">
        <v>0</v>
      </c>
      <c r="I9" s="31">
        <v>0</v>
      </c>
      <c r="J9" s="34">
        <v>0</v>
      </c>
      <c r="L9" s="160"/>
      <c r="M9" s="161"/>
      <c r="N9" s="161"/>
      <c r="O9" s="161"/>
    </row>
    <row r="10" spans="1:15">
      <c r="B10" s="142" t="s">
        <v>14</v>
      </c>
      <c r="C10" s="151"/>
      <c r="D10" s="37">
        <v>95447660</v>
      </c>
      <c r="E10" s="38">
        <v>98207827.769999996</v>
      </c>
      <c r="F10" s="39">
        <v>2760167.7699999958</v>
      </c>
      <c r="G10" s="148"/>
      <c r="H10" s="162">
        <v>1016144057</v>
      </c>
      <c r="I10" s="45">
        <v>1020965999.4299999</v>
      </c>
      <c r="J10" s="39">
        <v>4821942.4299999475</v>
      </c>
      <c r="K10" s="29"/>
      <c r="L10" s="157"/>
      <c r="M10" s="159"/>
      <c r="N10" s="161"/>
      <c r="O10" s="159"/>
    </row>
    <row r="11" spans="1:15">
      <c r="A11" s="149" t="s">
        <v>15</v>
      </c>
      <c r="C11" s="151"/>
      <c r="D11" s="155">
        <v>2740499.68</v>
      </c>
      <c r="E11" s="153">
        <v>2740499.68</v>
      </c>
      <c r="F11" s="32">
        <v>0</v>
      </c>
      <c r="G11" s="148"/>
      <c r="H11" s="163">
        <v>31916173.640000001</v>
      </c>
      <c r="I11" s="153">
        <v>31916173.640000001</v>
      </c>
      <c r="J11" s="32">
        <v>0</v>
      </c>
      <c r="K11" s="29"/>
      <c r="L11" s="159"/>
      <c r="M11" s="161"/>
      <c r="N11" s="161"/>
      <c r="O11" s="161"/>
    </row>
    <row r="12" spans="1:15">
      <c r="A12" s="149" t="s">
        <v>16</v>
      </c>
      <c r="C12" s="151"/>
      <c r="D12" s="30">
        <v>1296454.08</v>
      </c>
      <c r="E12" s="17">
        <v>1296454.08</v>
      </c>
      <c r="F12" s="32">
        <v>0</v>
      </c>
      <c r="G12" s="148"/>
      <c r="H12" s="43">
        <v>7533528.7599999998</v>
      </c>
      <c r="I12" s="31">
        <v>7533528.7599999998</v>
      </c>
      <c r="J12" s="32">
        <v>0</v>
      </c>
      <c r="K12" s="164"/>
      <c r="L12" s="159"/>
      <c r="M12" s="161"/>
      <c r="N12" s="161"/>
      <c r="O12" s="161"/>
    </row>
    <row r="13" spans="1:15">
      <c r="A13" s="149" t="s">
        <v>17</v>
      </c>
      <c r="C13" s="151"/>
      <c r="D13" s="30">
        <v>11543333.08</v>
      </c>
      <c r="E13" s="31">
        <v>11543333.08</v>
      </c>
      <c r="F13" s="32">
        <v>0</v>
      </c>
      <c r="G13" s="148"/>
      <c r="H13" s="43">
        <v>73433927.350000009</v>
      </c>
      <c r="I13" s="31">
        <v>73433927.350000009</v>
      </c>
      <c r="J13" s="32">
        <v>0</v>
      </c>
      <c r="K13" s="29"/>
      <c r="L13" s="159"/>
      <c r="M13" s="161"/>
      <c r="N13" s="161"/>
      <c r="O13" s="161"/>
    </row>
    <row r="14" spans="1:15">
      <c r="A14" s="149" t="s">
        <v>18</v>
      </c>
      <c r="C14" s="151"/>
      <c r="D14" s="30">
        <v>7411579.0899999999</v>
      </c>
      <c r="E14" s="17">
        <v>7411579.0899999999</v>
      </c>
      <c r="F14" s="32">
        <v>0</v>
      </c>
      <c r="G14" s="148"/>
      <c r="H14" s="43">
        <v>36853328.439999998</v>
      </c>
      <c r="I14" s="31">
        <v>36853328.439999998</v>
      </c>
      <c r="J14" s="32">
        <v>0</v>
      </c>
      <c r="K14" s="164"/>
    </row>
    <row r="15" spans="1:15">
      <c r="B15" s="142" t="s">
        <v>19</v>
      </c>
      <c r="C15" s="151"/>
      <c r="D15" s="37">
        <v>22991865.93</v>
      </c>
      <c r="E15" s="38">
        <v>22991865.93</v>
      </c>
      <c r="F15" s="39">
        <v>0</v>
      </c>
      <c r="G15" s="148"/>
      <c r="H15" s="162">
        <v>149736958.19</v>
      </c>
      <c r="I15" s="45">
        <v>149736958.19</v>
      </c>
      <c r="J15" s="39">
        <v>0</v>
      </c>
      <c r="K15" s="29"/>
    </row>
    <row r="16" spans="1:15">
      <c r="A16" s="149" t="s">
        <v>20</v>
      </c>
      <c r="C16" s="151"/>
      <c r="D16" s="163">
        <v>6231691.5770454891</v>
      </c>
      <c r="E16" s="153">
        <v>7060163.0300000003</v>
      </c>
      <c r="F16" s="32">
        <v>828471.45295451116</v>
      </c>
      <c r="G16" s="148" t="s">
        <v>21</v>
      </c>
      <c r="H16" s="163">
        <v>103524827.02085507</v>
      </c>
      <c r="I16" s="153">
        <v>93792864.420000002</v>
      </c>
      <c r="J16" s="154">
        <v>-9731962.6008550674</v>
      </c>
      <c r="K16" s="29"/>
    </row>
    <row r="17" spans="1:13">
      <c r="A17" s="149" t="s">
        <v>22</v>
      </c>
      <c r="C17" s="151"/>
      <c r="D17" s="43">
        <v>3029874.3299893308</v>
      </c>
      <c r="E17" s="17">
        <v>3511630.5</v>
      </c>
      <c r="F17" s="32">
        <v>481756.17001066916</v>
      </c>
      <c r="G17" s="148"/>
      <c r="H17" s="43">
        <v>241864704.89546242</v>
      </c>
      <c r="I17" s="31">
        <v>242149473.71000001</v>
      </c>
      <c r="J17" s="32">
        <v>284768.81453758478</v>
      </c>
      <c r="K17" s="29"/>
    </row>
    <row r="18" spans="1:13">
      <c r="A18" s="149" t="s">
        <v>23</v>
      </c>
      <c r="C18" s="151"/>
      <c r="D18" s="43">
        <v>7109406.7007601522</v>
      </c>
      <c r="E18" s="17">
        <v>7237348.3499999996</v>
      </c>
      <c r="F18" s="32">
        <v>127941.64923984744</v>
      </c>
      <c r="G18" s="148" t="s">
        <v>27</v>
      </c>
      <c r="H18" s="43">
        <v>96167797.469530821</v>
      </c>
      <c r="I18" s="31">
        <v>92318330.849999994</v>
      </c>
      <c r="J18" s="32">
        <v>-3849466.6195308268</v>
      </c>
      <c r="K18" s="29"/>
    </row>
    <row r="19" spans="1:13">
      <c r="A19" s="149" t="s">
        <v>24</v>
      </c>
      <c r="C19" s="151"/>
      <c r="D19" s="43">
        <v>1442367.8025927008</v>
      </c>
      <c r="E19" s="17">
        <v>864034</v>
      </c>
      <c r="F19" s="32">
        <v>-578333.80259270081</v>
      </c>
      <c r="G19" s="148"/>
      <c r="H19" s="43">
        <v>7456850.7593989652</v>
      </c>
      <c r="I19" s="31">
        <v>6167453</v>
      </c>
      <c r="J19" s="32">
        <v>-1289397.7593989652</v>
      </c>
      <c r="K19" s="29"/>
    </row>
    <row r="20" spans="1:13">
      <c r="A20" s="149" t="s">
        <v>25</v>
      </c>
      <c r="C20" s="151"/>
      <c r="D20" s="43">
        <v>159803.677143012</v>
      </c>
      <c r="E20" s="17">
        <v>1348859</v>
      </c>
      <c r="F20" s="32">
        <v>1189055.3228569881</v>
      </c>
      <c r="G20" s="148"/>
      <c r="H20" s="43">
        <v>4915031.6385803539</v>
      </c>
      <c r="I20" s="31">
        <v>5368496.8900000006</v>
      </c>
      <c r="J20" s="32">
        <v>453465.25141964667</v>
      </c>
      <c r="K20" s="29"/>
    </row>
    <row r="21" spans="1:13">
      <c r="A21" s="149" t="s">
        <v>26</v>
      </c>
      <c r="C21" s="151"/>
      <c r="D21" s="43">
        <v>1123245.562501014</v>
      </c>
      <c r="E21" s="17">
        <v>712899.87</v>
      </c>
      <c r="F21" s="32">
        <v>-410345.69250101398</v>
      </c>
      <c r="G21" s="148" t="s">
        <v>30</v>
      </c>
      <c r="H21" s="43">
        <v>30570871.004234664</v>
      </c>
      <c r="I21" s="31">
        <v>34263969.170000002</v>
      </c>
      <c r="J21" s="32">
        <v>3693098.1657653376</v>
      </c>
      <c r="K21" s="29"/>
    </row>
    <row r="22" spans="1:13">
      <c r="A22" s="149" t="s">
        <v>28</v>
      </c>
      <c r="C22" s="151"/>
      <c r="D22" s="43">
        <v>1001045.3521495741</v>
      </c>
      <c r="E22" s="17">
        <v>691555.83999999997</v>
      </c>
      <c r="F22" s="32">
        <v>-309489.51214957412</v>
      </c>
      <c r="G22" s="148"/>
      <c r="H22" s="43">
        <v>6505926.8136399612</v>
      </c>
      <c r="I22" s="31">
        <v>7918228.7700000014</v>
      </c>
      <c r="J22" s="32">
        <v>1412301.9563600402</v>
      </c>
      <c r="K22" s="29"/>
    </row>
    <row r="23" spans="1:13">
      <c r="A23" s="149" t="s">
        <v>29</v>
      </c>
      <c r="C23" s="151"/>
      <c r="D23" s="43">
        <v>533854.35572648409</v>
      </c>
      <c r="E23" s="17">
        <v>656364.17000000004</v>
      </c>
      <c r="F23" s="32">
        <v>122509.81427351595</v>
      </c>
      <c r="G23" s="148"/>
      <c r="H23" s="43">
        <v>7274623.8011124991</v>
      </c>
      <c r="I23" s="31">
        <v>5316424.29</v>
      </c>
      <c r="J23" s="32">
        <v>-1958199.5111124991</v>
      </c>
    </row>
    <row r="24" spans="1:13">
      <c r="A24" s="149" t="s">
        <v>31</v>
      </c>
      <c r="C24" s="151"/>
      <c r="D24" s="30">
        <v>6712277.1530315764</v>
      </c>
      <c r="E24" s="44">
        <v>5724434.8200000003</v>
      </c>
      <c r="F24" s="34">
        <v>-987842.33303157613</v>
      </c>
      <c r="G24" s="144" t="s">
        <v>32</v>
      </c>
      <c r="H24" s="43">
        <v>46458354.614394948</v>
      </c>
      <c r="I24" s="31">
        <v>26886266.959999997</v>
      </c>
      <c r="J24" s="32">
        <v>-19572087.654394951</v>
      </c>
      <c r="K24" s="29"/>
    </row>
    <row r="25" spans="1:13">
      <c r="B25" s="142" t="s">
        <v>33</v>
      </c>
      <c r="C25" s="151"/>
      <c r="D25" s="37">
        <v>27343566.51093933</v>
      </c>
      <c r="E25" s="38">
        <v>27807289.580000006</v>
      </c>
      <c r="F25" s="39">
        <v>463723.0690606758</v>
      </c>
      <c r="G25" s="148"/>
      <c r="H25" s="162">
        <v>544738989.01720965</v>
      </c>
      <c r="I25" s="45">
        <v>514181508.06</v>
      </c>
      <c r="J25" s="39">
        <v>-30557480.957209647</v>
      </c>
      <c r="K25" s="29"/>
      <c r="L25" s="165"/>
    </row>
    <row r="26" spans="1:13">
      <c r="C26" s="143" t="s">
        <v>34</v>
      </c>
      <c r="D26" s="166">
        <v>145783093.44093934</v>
      </c>
      <c r="E26" s="167">
        <v>149006984.28</v>
      </c>
      <c r="F26" s="168">
        <v>3223890.8390606642</v>
      </c>
      <c r="G26" s="148"/>
      <c r="H26" s="166">
        <v>1710620004.2072096</v>
      </c>
      <c r="I26" s="167">
        <v>1684884464.6799998</v>
      </c>
      <c r="J26" s="168">
        <v>-25735539.527209759</v>
      </c>
      <c r="K26" s="29"/>
    </row>
    <row r="27" spans="1:13">
      <c r="C27" s="143"/>
      <c r="D27" s="169"/>
      <c r="E27" s="170"/>
      <c r="F27" s="171"/>
      <c r="G27" s="148"/>
      <c r="H27" s="169"/>
      <c r="I27" s="170"/>
      <c r="J27" s="171"/>
      <c r="K27" s="29"/>
    </row>
    <row r="28" spans="1:13">
      <c r="B28" s="150" t="s">
        <v>35</v>
      </c>
      <c r="C28" s="143"/>
      <c r="D28" s="52">
        <v>2326767.3625417869</v>
      </c>
      <c r="E28" s="53">
        <v>2626910.6</v>
      </c>
      <c r="F28" s="172">
        <v>300143.23745821323</v>
      </c>
      <c r="G28" s="148"/>
      <c r="H28" s="173">
        <v>64097893.282398246</v>
      </c>
      <c r="I28" s="174">
        <v>71611252.209999979</v>
      </c>
      <c r="J28" s="175">
        <v>7513358.9276017323</v>
      </c>
      <c r="K28" s="29"/>
      <c r="L28" s="165"/>
    </row>
    <row r="29" spans="1:13">
      <c r="C29" s="143" t="s">
        <v>36</v>
      </c>
      <c r="D29" s="166">
        <v>143456326.07839754</v>
      </c>
      <c r="E29" s="167">
        <v>146380072.68000001</v>
      </c>
      <c r="F29" s="168">
        <v>2923746.6016024649</v>
      </c>
      <c r="G29" s="148"/>
      <c r="H29" s="166">
        <v>1646522110.9248114</v>
      </c>
      <c r="I29" s="167">
        <v>1613273213.4699998</v>
      </c>
      <c r="J29" s="168">
        <v>-33248897.454811573</v>
      </c>
      <c r="K29" s="164"/>
      <c r="M29" s="176"/>
    </row>
    <row r="30" spans="1:13">
      <c r="A30" s="177" t="s">
        <v>37</v>
      </c>
      <c r="C30" s="151"/>
      <c r="D30" s="56"/>
      <c r="E30" s="57"/>
      <c r="F30" s="18"/>
      <c r="G30" s="148"/>
      <c r="H30" s="16"/>
      <c r="I30" s="17"/>
      <c r="J30" s="20"/>
      <c r="K30" s="178"/>
    </row>
    <row r="31" spans="1:13">
      <c r="A31" s="145" t="s">
        <v>38</v>
      </c>
      <c r="B31" s="179"/>
      <c r="C31" s="180"/>
      <c r="D31" s="16"/>
      <c r="E31" s="17"/>
      <c r="F31" s="18"/>
      <c r="G31" s="148"/>
      <c r="H31" s="16"/>
      <c r="I31" s="17"/>
      <c r="J31" s="20"/>
      <c r="K31" s="178"/>
    </row>
    <row r="32" spans="1:13">
      <c r="A32" s="149" t="s">
        <v>39</v>
      </c>
      <c r="C32" s="151"/>
      <c r="D32" s="61">
        <v>101403869.07807688</v>
      </c>
      <c r="E32" s="62">
        <v>100414462.81999999</v>
      </c>
      <c r="F32" s="63">
        <v>-989406.2580768913</v>
      </c>
      <c r="G32" s="148" t="s">
        <v>40</v>
      </c>
      <c r="H32" s="155">
        <v>1016106306.6724844</v>
      </c>
      <c r="I32" s="153">
        <v>953903755.82999992</v>
      </c>
      <c r="J32" s="124">
        <v>-62202550.842484474</v>
      </c>
    </row>
    <row r="33" spans="1:12">
      <c r="A33" s="149" t="s">
        <v>41</v>
      </c>
      <c r="C33" s="151"/>
      <c r="D33" s="33">
        <v>21024928.298608087</v>
      </c>
      <c r="E33" s="44">
        <v>23288428.379999999</v>
      </c>
      <c r="F33" s="34">
        <v>2263500.081391912</v>
      </c>
      <c r="G33" s="144" t="s">
        <v>42</v>
      </c>
      <c r="H33" s="43">
        <v>145911867.99630824</v>
      </c>
      <c r="I33" s="31">
        <v>156279618.65999997</v>
      </c>
      <c r="J33" s="32">
        <v>10367750.663691729</v>
      </c>
      <c r="K33" s="29"/>
      <c r="L33" s="165"/>
    </row>
    <row r="34" spans="1:12">
      <c r="A34" s="149" t="s">
        <v>43</v>
      </c>
      <c r="C34" s="151"/>
      <c r="D34" s="33">
        <v>6646002.238724866</v>
      </c>
      <c r="E34" s="44">
        <v>6185830.75</v>
      </c>
      <c r="F34" s="34">
        <v>-460171.48872486595</v>
      </c>
      <c r="G34" s="144" t="s">
        <v>44</v>
      </c>
      <c r="H34" s="43">
        <v>77447458.876887739</v>
      </c>
      <c r="I34" s="31">
        <v>69563957.609999999</v>
      </c>
      <c r="J34" s="32">
        <v>-7883501.2668877393</v>
      </c>
    </row>
    <row r="35" spans="1:12">
      <c r="A35" s="149" t="s">
        <v>45</v>
      </c>
      <c r="C35" s="151"/>
      <c r="D35" s="33">
        <v>6608843.0791189447</v>
      </c>
      <c r="E35" s="44">
        <v>4964085.54</v>
      </c>
      <c r="F35" s="34">
        <v>-1644757.5391189447</v>
      </c>
      <c r="G35" s="144" t="s">
        <v>63</v>
      </c>
      <c r="H35" s="43">
        <v>54561332.457903966</v>
      </c>
      <c r="I35" s="31">
        <v>36239504.729999997</v>
      </c>
      <c r="J35" s="32">
        <v>-18321827.72790397</v>
      </c>
    </row>
    <row r="36" spans="1:12">
      <c r="A36" s="149" t="s">
        <v>46</v>
      </c>
      <c r="C36" s="151"/>
      <c r="D36" s="33">
        <v>8168211.9672300909</v>
      </c>
      <c r="E36" s="44">
        <v>5578308.9699999997</v>
      </c>
      <c r="F36" s="34">
        <v>-2589902.9972300911</v>
      </c>
      <c r="G36" s="144" t="s">
        <v>66</v>
      </c>
      <c r="H36" s="43">
        <v>52307361.543104291</v>
      </c>
      <c r="I36" s="31">
        <v>34406891.869999997</v>
      </c>
      <c r="J36" s="32">
        <v>-17900469.673104294</v>
      </c>
    </row>
    <row r="37" spans="1:12" hidden="1">
      <c r="A37" s="149" t="s">
        <v>47</v>
      </c>
      <c r="B37" s="181"/>
      <c r="C37" s="181"/>
      <c r="D37" s="67">
        <v>0</v>
      </c>
      <c r="E37" s="68">
        <v>0</v>
      </c>
      <c r="F37" s="69">
        <v>0</v>
      </c>
      <c r="G37" s="148"/>
      <c r="H37" s="67">
        <v>0</v>
      </c>
      <c r="I37" s="68">
        <v>0</v>
      </c>
      <c r="J37" s="32">
        <v>0</v>
      </c>
    </row>
    <row r="38" spans="1:12">
      <c r="B38" s="142" t="s">
        <v>48</v>
      </c>
      <c r="C38" s="151"/>
      <c r="D38" s="37">
        <v>143851853.66175887</v>
      </c>
      <c r="E38" s="38">
        <v>140431117.45999998</v>
      </c>
      <c r="F38" s="39">
        <v>-3420736.2017588913</v>
      </c>
      <c r="G38" s="148"/>
      <c r="H38" s="162">
        <v>1346334327.5466886</v>
      </c>
      <c r="I38" s="45">
        <v>1250393729.6999996</v>
      </c>
      <c r="J38" s="39">
        <v>-95940597.846688986</v>
      </c>
    </row>
    <row r="39" spans="1:12">
      <c r="A39" s="149" t="s">
        <v>49</v>
      </c>
      <c r="C39" s="151"/>
      <c r="D39" s="61">
        <v>90670.350069115448</v>
      </c>
      <c r="E39" s="71">
        <v>52529.15</v>
      </c>
      <c r="F39" s="63">
        <v>-38141.200069115446</v>
      </c>
      <c r="G39" s="148"/>
      <c r="H39" s="163">
        <v>1509522.4942526838</v>
      </c>
      <c r="I39" s="153">
        <v>868113.55</v>
      </c>
      <c r="J39" s="124">
        <v>-641408.94425268378</v>
      </c>
    </row>
    <row r="40" spans="1:12">
      <c r="A40" s="149" t="s">
        <v>50</v>
      </c>
      <c r="C40" s="151"/>
      <c r="D40" s="16">
        <v>29826.679816044474</v>
      </c>
      <c r="E40" s="17">
        <v>73378.210000000006</v>
      </c>
      <c r="F40" s="32">
        <v>43551.530183955532</v>
      </c>
      <c r="G40" s="148"/>
      <c r="H40" s="43">
        <v>864939.61784225004</v>
      </c>
      <c r="I40" s="31">
        <v>1471408.0399999998</v>
      </c>
      <c r="J40" s="32">
        <v>606468.42215774977</v>
      </c>
    </row>
    <row r="41" spans="1:12">
      <c r="A41" s="149" t="s">
        <v>51</v>
      </c>
      <c r="C41" s="151"/>
      <c r="D41" s="16">
        <v>411624.19832049758</v>
      </c>
      <c r="E41" s="17">
        <v>228701.07</v>
      </c>
      <c r="F41" s="32">
        <v>-182923.12832049758</v>
      </c>
      <c r="G41" s="148"/>
      <c r="H41" s="43">
        <v>3911957.7861575945</v>
      </c>
      <c r="I41" s="31">
        <v>3276649.9</v>
      </c>
      <c r="J41" s="32">
        <v>-635307.88615759462</v>
      </c>
    </row>
    <row r="42" spans="1:12">
      <c r="A42" s="149" t="s">
        <v>52</v>
      </c>
      <c r="C42" s="151"/>
      <c r="D42" s="16">
        <v>14060.553861851082</v>
      </c>
      <c r="E42" s="17">
        <v>6636.47</v>
      </c>
      <c r="F42" s="32">
        <v>-7424.0838618510816</v>
      </c>
      <c r="G42" s="148"/>
      <c r="H42" s="43">
        <v>465130.82318462909</v>
      </c>
      <c r="I42" s="31">
        <v>430489.94999999995</v>
      </c>
      <c r="J42" s="32">
        <v>-34640.873184629134</v>
      </c>
    </row>
    <row r="43" spans="1:12">
      <c r="A43" s="149" t="s">
        <v>53</v>
      </c>
      <c r="C43" s="151"/>
      <c r="D43" s="16">
        <v>93134.545589291301</v>
      </c>
      <c r="E43" s="17">
        <v>57281.46</v>
      </c>
      <c r="F43" s="32">
        <v>-35853.085589291302</v>
      </c>
      <c r="G43" s="148"/>
      <c r="H43" s="43">
        <v>687564.97944772989</v>
      </c>
      <c r="I43" s="31">
        <v>579447.87</v>
      </c>
      <c r="J43" s="32">
        <v>-108117.10944772989</v>
      </c>
    </row>
    <row r="44" spans="1:12" hidden="1">
      <c r="A44" s="149" t="s">
        <v>54</v>
      </c>
      <c r="C44" s="151"/>
      <c r="D44" s="43">
        <v>0</v>
      </c>
      <c r="E44" s="31">
        <v>0</v>
      </c>
      <c r="F44" s="32">
        <v>0</v>
      </c>
      <c r="G44" s="72"/>
      <c r="H44" s="43">
        <v>0</v>
      </c>
      <c r="I44" s="31">
        <v>0</v>
      </c>
      <c r="J44" s="32">
        <v>0</v>
      </c>
    </row>
    <row r="45" spans="1:12">
      <c r="A45" s="149" t="s">
        <v>55</v>
      </c>
      <c r="C45" s="151"/>
      <c r="D45" s="16">
        <v>56364.725167867604</v>
      </c>
      <c r="E45" s="17">
        <v>8273.77</v>
      </c>
      <c r="F45" s="32">
        <v>-48090.955167867607</v>
      </c>
      <c r="G45" s="148"/>
      <c r="H45" s="43">
        <v>287813.28049680562</v>
      </c>
      <c r="I45" s="31">
        <v>264258.00999999995</v>
      </c>
      <c r="J45" s="32">
        <v>-23555.270496805664</v>
      </c>
    </row>
    <row r="46" spans="1:12">
      <c r="A46" s="149" t="s">
        <v>56</v>
      </c>
      <c r="C46" s="151"/>
      <c r="D46" s="16">
        <v>73111.011245243266</v>
      </c>
      <c r="E46" s="73">
        <v>0</v>
      </c>
      <c r="F46" s="32">
        <v>-73111.011245243266</v>
      </c>
      <c r="G46" s="148"/>
      <c r="H46" s="43">
        <v>215747.93604292179</v>
      </c>
      <c r="I46" s="31">
        <v>15949</v>
      </c>
      <c r="J46" s="32">
        <v>-199798.93604292179</v>
      </c>
    </row>
    <row r="47" spans="1:12">
      <c r="B47" s="142" t="s">
        <v>57</v>
      </c>
      <c r="C47" s="151"/>
      <c r="D47" s="37">
        <v>768793.06406991079</v>
      </c>
      <c r="E47" s="74">
        <v>426799.13000000006</v>
      </c>
      <c r="F47" s="39">
        <v>-341993.93406991073</v>
      </c>
      <c r="G47" s="148"/>
      <c r="H47" s="162">
        <v>7942676.9174246145</v>
      </c>
      <c r="I47" s="45">
        <v>6906317.3200000003</v>
      </c>
      <c r="J47" s="39">
        <v>-1036359.5974246142</v>
      </c>
    </row>
    <row r="48" spans="1:12">
      <c r="C48" s="143" t="s">
        <v>58</v>
      </c>
      <c r="D48" s="75">
        <v>144620646.72582877</v>
      </c>
      <c r="E48" s="74">
        <v>140857915.58999997</v>
      </c>
      <c r="F48" s="39">
        <v>-3762731.135828793</v>
      </c>
      <c r="G48" s="148"/>
      <c r="H48" s="162">
        <v>1354277005.4641132</v>
      </c>
      <c r="I48" s="45">
        <v>1257300047.0199995</v>
      </c>
      <c r="J48" s="39">
        <v>-96976958.444113731</v>
      </c>
    </row>
    <row r="49" spans="1:13">
      <c r="A49" s="149" t="s">
        <v>59</v>
      </c>
      <c r="C49" s="151"/>
      <c r="D49" s="76">
        <v>0</v>
      </c>
      <c r="E49" s="77">
        <v>0</v>
      </c>
      <c r="F49" s="78">
        <v>0</v>
      </c>
      <c r="G49" s="148"/>
      <c r="H49" s="163">
        <v>0</v>
      </c>
      <c r="I49" s="153">
        <v>67400</v>
      </c>
      <c r="J49" s="124">
        <v>67400</v>
      </c>
    </row>
    <row r="50" spans="1:13">
      <c r="A50" s="149" t="s">
        <v>60</v>
      </c>
      <c r="C50" s="151"/>
      <c r="D50" s="79">
        <v>62974.146786046025</v>
      </c>
      <c r="E50" s="80">
        <v>53475.65</v>
      </c>
      <c r="F50" s="34">
        <v>-9498.4967860460238</v>
      </c>
      <c r="G50" s="148"/>
      <c r="H50" s="43">
        <v>190060.87988627711</v>
      </c>
      <c r="I50" s="31">
        <v>311293.25</v>
      </c>
      <c r="J50" s="32">
        <v>121232.37011372289</v>
      </c>
    </row>
    <row r="51" spans="1:13" hidden="1">
      <c r="A51" s="149" t="s">
        <v>61</v>
      </c>
      <c r="C51" s="151"/>
      <c r="D51" s="79">
        <v>0</v>
      </c>
      <c r="E51" s="80">
        <v>0</v>
      </c>
      <c r="F51" s="34">
        <v>0</v>
      </c>
      <c r="G51" s="148"/>
      <c r="H51" s="43">
        <v>0</v>
      </c>
      <c r="I51" s="31">
        <v>0</v>
      </c>
      <c r="J51" s="32">
        <v>0</v>
      </c>
    </row>
    <row r="52" spans="1:13">
      <c r="A52" s="149" t="s">
        <v>62</v>
      </c>
      <c r="C52" s="151"/>
      <c r="D52" s="79">
        <v>15121871.474597236</v>
      </c>
      <c r="E52" s="80">
        <v>14857683.300000001</v>
      </c>
      <c r="F52" s="32">
        <v>-264188.1745972354</v>
      </c>
      <c r="G52" s="148" t="s">
        <v>68</v>
      </c>
      <c r="H52" s="43">
        <v>103197417.93105829</v>
      </c>
      <c r="I52" s="31">
        <v>80757071.300000012</v>
      </c>
      <c r="J52" s="32">
        <v>-22440346.631058276</v>
      </c>
      <c r="K52" s="29"/>
    </row>
    <row r="53" spans="1:13">
      <c r="A53" s="149" t="s">
        <v>64</v>
      </c>
      <c r="C53" s="151"/>
      <c r="D53" s="79">
        <v>24498.691440321531</v>
      </c>
      <c r="E53" s="80">
        <v>22299.99</v>
      </c>
      <c r="F53" s="32">
        <v>-2198.7014403215289</v>
      </c>
      <c r="G53" s="148"/>
      <c r="H53" s="43">
        <v>139149.68675469057</v>
      </c>
      <c r="I53" s="31">
        <v>171524.28</v>
      </c>
      <c r="J53" s="32">
        <v>32374.593245309428</v>
      </c>
    </row>
    <row r="54" spans="1:13">
      <c r="A54" s="149" t="s">
        <v>65</v>
      </c>
      <c r="C54" s="151"/>
      <c r="D54" s="79">
        <v>5054510.1063491777</v>
      </c>
      <c r="E54" s="80">
        <v>1018056.67</v>
      </c>
      <c r="F54" s="32">
        <v>-4036453.4363491777</v>
      </c>
      <c r="G54" s="148" t="s">
        <v>88</v>
      </c>
      <c r="H54" s="43">
        <v>15521628.23541642</v>
      </c>
      <c r="I54" s="31">
        <v>9277284.5700000003</v>
      </c>
      <c r="J54" s="32">
        <v>-6244343.6654164195</v>
      </c>
      <c r="K54" s="29"/>
      <c r="L54" s="165"/>
    </row>
    <row r="55" spans="1:13">
      <c r="A55" s="149" t="s">
        <v>67</v>
      </c>
      <c r="C55" s="151"/>
      <c r="D55" s="79">
        <v>1241941.9221280329</v>
      </c>
      <c r="E55" s="80">
        <v>1549887.17</v>
      </c>
      <c r="F55" s="32">
        <v>307945.24787196703</v>
      </c>
      <c r="G55" s="148" t="s">
        <v>89</v>
      </c>
      <c r="H55" s="43">
        <v>31662085.561355129</v>
      </c>
      <c r="I55" s="31">
        <v>21719941.640000001</v>
      </c>
      <c r="J55" s="32">
        <v>-9942143.9213551283</v>
      </c>
      <c r="K55" s="29"/>
      <c r="L55" s="165"/>
    </row>
    <row r="56" spans="1:13">
      <c r="A56" s="149" t="s">
        <v>69</v>
      </c>
      <c r="C56" s="151"/>
      <c r="D56" s="79">
        <v>3986185.3308652961</v>
      </c>
      <c r="E56" s="80">
        <v>1058824</v>
      </c>
      <c r="F56" s="32">
        <v>-2927361.3308652961</v>
      </c>
      <c r="G56" s="148"/>
      <c r="H56" s="43">
        <v>6215436.3964581918</v>
      </c>
      <c r="I56" s="31">
        <v>3799208</v>
      </c>
      <c r="J56" s="32">
        <v>-2416228.3964581918</v>
      </c>
      <c r="K56" s="29"/>
      <c r="L56" s="165"/>
    </row>
    <row r="57" spans="1:13">
      <c r="A57" s="149" t="s">
        <v>70</v>
      </c>
      <c r="C57" s="151"/>
      <c r="D57" s="79">
        <v>1075192.8034400402</v>
      </c>
      <c r="E57" s="80">
        <v>495205.6</v>
      </c>
      <c r="F57" s="32">
        <v>-579987.20344004023</v>
      </c>
      <c r="G57" s="148"/>
      <c r="H57" s="43">
        <v>9371625.9178686123</v>
      </c>
      <c r="I57" s="31">
        <v>6959899.3499999987</v>
      </c>
      <c r="J57" s="32">
        <v>-2411726.5678686136</v>
      </c>
      <c r="K57" s="29"/>
      <c r="L57" s="165"/>
    </row>
    <row r="58" spans="1:13">
      <c r="A58" s="149" t="s">
        <v>71</v>
      </c>
      <c r="C58" s="151"/>
      <c r="D58" s="79">
        <v>0</v>
      </c>
      <c r="E58" s="80">
        <v>9000</v>
      </c>
      <c r="F58" s="32">
        <v>9000</v>
      </c>
      <c r="G58" s="148"/>
      <c r="H58" s="43">
        <v>0</v>
      </c>
      <c r="I58" s="31">
        <v>2156225.85</v>
      </c>
      <c r="J58" s="32">
        <v>2156225.85</v>
      </c>
      <c r="K58" s="29"/>
    </row>
    <row r="59" spans="1:13" hidden="1">
      <c r="A59" s="149" t="s">
        <v>72</v>
      </c>
      <c r="C59" s="151"/>
      <c r="D59" s="79">
        <v>0</v>
      </c>
      <c r="E59" s="80">
        <v>0</v>
      </c>
      <c r="F59" s="32">
        <v>0</v>
      </c>
      <c r="G59" s="148"/>
      <c r="H59" s="30">
        <v>0</v>
      </c>
      <c r="I59" s="31">
        <v>0</v>
      </c>
      <c r="J59" s="82">
        <v>0</v>
      </c>
      <c r="K59" s="29"/>
    </row>
    <row r="60" spans="1:13">
      <c r="B60" s="142" t="s">
        <v>73</v>
      </c>
      <c r="C60" s="151"/>
      <c r="D60" s="75">
        <v>26567174.475606151</v>
      </c>
      <c r="E60" s="74">
        <v>19064433.380000003</v>
      </c>
      <c r="F60" s="39">
        <v>-7502741.0956061482</v>
      </c>
      <c r="G60" s="148"/>
      <c r="H60" s="162">
        <v>166297404.60879758</v>
      </c>
      <c r="I60" s="45">
        <v>125219848.23999999</v>
      </c>
      <c r="J60" s="39">
        <v>-41077556.368797585</v>
      </c>
      <c r="L60" s="165"/>
      <c r="M60" s="165"/>
    </row>
    <row r="61" spans="1:13">
      <c r="C61" s="143" t="s">
        <v>74</v>
      </c>
      <c r="D61" s="84">
        <v>171187821.20143491</v>
      </c>
      <c r="E61" s="85">
        <v>159922348.96999997</v>
      </c>
      <c r="F61" s="168">
        <v>-11265472.231434941</v>
      </c>
      <c r="G61" s="148"/>
      <c r="H61" s="166">
        <v>1520574410.0729108</v>
      </c>
      <c r="I61" s="167">
        <v>1382519895.2599995</v>
      </c>
      <c r="J61" s="168">
        <v>-138054514.81291127</v>
      </c>
    </row>
    <row r="62" spans="1:13">
      <c r="A62" s="177" t="s">
        <v>75</v>
      </c>
      <c r="C62" s="143"/>
      <c r="D62" s="16"/>
      <c r="E62" s="57"/>
      <c r="F62" s="18"/>
      <c r="G62" s="148"/>
      <c r="H62" s="16"/>
      <c r="I62" s="57"/>
      <c r="J62" s="18"/>
    </row>
    <row r="63" spans="1:13">
      <c r="A63" s="149" t="s">
        <v>39</v>
      </c>
      <c r="C63" s="143"/>
      <c r="D63" s="163">
        <v>279418.25</v>
      </c>
      <c r="E63" s="153">
        <v>279418.25</v>
      </c>
      <c r="F63" s="154">
        <v>0</v>
      </c>
      <c r="G63" s="148"/>
      <c r="H63" s="163">
        <v>1333645.19</v>
      </c>
      <c r="I63" s="153">
        <v>1333645.19</v>
      </c>
      <c r="J63" s="154">
        <v>0</v>
      </c>
    </row>
    <row r="64" spans="1:13">
      <c r="A64" s="149" t="s">
        <v>41</v>
      </c>
      <c r="C64" s="143"/>
      <c r="D64" s="43">
        <v>2641158.2200000002</v>
      </c>
      <c r="E64" s="31">
        <v>2641158.2200000002</v>
      </c>
      <c r="F64" s="32">
        <v>0</v>
      </c>
      <c r="G64" s="148"/>
      <c r="H64" s="43">
        <v>19450726.879999999</v>
      </c>
      <c r="I64" s="31">
        <v>19450726.879999999</v>
      </c>
      <c r="J64" s="32">
        <v>0</v>
      </c>
      <c r="K64" s="29"/>
      <c r="L64" s="165"/>
    </row>
    <row r="65" spans="1:15">
      <c r="A65" s="149" t="s">
        <v>76</v>
      </c>
      <c r="C65" s="143"/>
      <c r="D65" s="43">
        <v>1572582.01</v>
      </c>
      <c r="E65" s="31">
        <v>1572582.01</v>
      </c>
      <c r="F65" s="32">
        <v>0</v>
      </c>
      <c r="G65" s="148"/>
      <c r="H65" s="43">
        <v>10440355</v>
      </c>
      <c r="I65" s="31">
        <v>10440355</v>
      </c>
      <c r="J65" s="32">
        <v>0</v>
      </c>
    </row>
    <row r="66" spans="1:15">
      <c r="A66" s="149" t="s">
        <v>45</v>
      </c>
      <c r="C66" s="143"/>
      <c r="D66" s="43">
        <v>20175.259999999998</v>
      </c>
      <c r="E66" s="31">
        <v>20175.259999999998</v>
      </c>
      <c r="F66" s="32">
        <v>0</v>
      </c>
      <c r="G66" s="148"/>
      <c r="H66" s="43">
        <v>2117762.7399999998</v>
      </c>
      <c r="I66" s="31">
        <v>2117762.7399999998</v>
      </c>
      <c r="J66" s="32">
        <v>0</v>
      </c>
    </row>
    <row r="67" spans="1:15" hidden="1">
      <c r="A67" s="149" t="s">
        <v>77</v>
      </c>
      <c r="C67" s="143"/>
      <c r="D67" s="43">
        <v>0</v>
      </c>
      <c r="E67" s="31">
        <v>0</v>
      </c>
      <c r="F67" s="32">
        <v>0</v>
      </c>
      <c r="G67" s="148"/>
      <c r="H67" s="43">
        <v>0</v>
      </c>
      <c r="I67" s="31">
        <v>0</v>
      </c>
      <c r="J67" s="32">
        <v>0</v>
      </c>
    </row>
    <row r="68" spans="1:15">
      <c r="A68" s="149" t="s">
        <v>46</v>
      </c>
      <c r="C68" s="143"/>
      <c r="D68" s="43">
        <v>1283290.8600000001</v>
      </c>
      <c r="E68" s="31">
        <v>1283290.8600000001</v>
      </c>
      <c r="F68" s="32">
        <v>0</v>
      </c>
      <c r="G68" s="148"/>
      <c r="H68" s="43">
        <v>5049298.7699999996</v>
      </c>
      <c r="I68" s="31">
        <v>5049298.7699999996</v>
      </c>
      <c r="J68" s="32">
        <v>0</v>
      </c>
    </row>
    <row r="69" spans="1:15">
      <c r="B69" s="142" t="s">
        <v>78</v>
      </c>
      <c r="C69" s="143"/>
      <c r="D69" s="90">
        <v>5796623.6000000006</v>
      </c>
      <c r="E69" s="91">
        <v>5796623.6000000006</v>
      </c>
      <c r="F69" s="92">
        <v>0</v>
      </c>
      <c r="G69" s="148"/>
      <c r="H69" s="162">
        <v>38391788.579999998</v>
      </c>
      <c r="I69" s="45">
        <v>38391788.579999998</v>
      </c>
      <c r="J69" s="39">
        <v>0</v>
      </c>
    </row>
    <row r="70" spans="1:15">
      <c r="A70" s="149" t="s">
        <v>62</v>
      </c>
      <c r="B70" s="142"/>
      <c r="C70" s="143"/>
      <c r="D70" s="163">
        <v>11543333.08</v>
      </c>
      <c r="E70" s="153">
        <v>11543333.08</v>
      </c>
      <c r="F70" s="154">
        <v>0</v>
      </c>
      <c r="G70" s="148"/>
      <c r="H70" s="163">
        <v>73433927.350000009</v>
      </c>
      <c r="I70" s="153">
        <v>73433927.350000009</v>
      </c>
      <c r="J70" s="94">
        <v>0</v>
      </c>
    </row>
    <row r="71" spans="1:15">
      <c r="A71" s="149" t="s">
        <v>79</v>
      </c>
      <c r="C71" s="143"/>
      <c r="D71" s="43">
        <v>10282684.390000001</v>
      </c>
      <c r="E71" s="31">
        <v>10282684.390000001</v>
      </c>
      <c r="F71" s="32">
        <v>0</v>
      </c>
      <c r="G71" s="148"/>
      <c r="H71" s="43">
        <v>34018357.289999999</v>
      </c>
      <c r="I71" s="31">
        <v>34018357.289999999</v>
      </c>
      <c r="J71" s="32">
        <v>0</v>
      </c>
      <c r="K71" s="29"/>
      <c r="L71" s="165"/>
    </row>
    <row r="72" spans="1:15">
      <c r="A72" s="149" t="s">
        <v>80</v>
      </c>
      <c r="C72" s="143"/>
      <c r="D72" s="43">
        <v>0</v>
      </c>
      <c r="E72" s="31">
        <v>0</v>
      </c>
      <c r="F72" s="32">
        <v>0</v>
      </c>
      <c r="G72" s="148"/>
      <c r="H72" s="43">
        <f>14501</f>
        <v>14501</v>
      </c>
      <c r="I72" s="31">
        <f>14501</f>
        <v>14501</v>
      </c>
      <c r="J72" s="32">
        <v>0</v>
      </c>
    </row>
    <row r="73" spans="1:15">
      <c r="B73" s="142" t="s">
        <v>81</v>
      </c>
      <c r="C73" s="151"/>
      <c r="D73" s="90">
        <v>21826017.469999999</v>
      </c>
      <c r="E73" s="91">
        <v>21826017.469999999</v>
      </c>
      <c r="F73" s="92">
        <v>0</v>
      </c>
      <c r="G73" s="148"/>
      <c r="H73" s="162">
        <v>107466784.64</v>
      </c>
      <c r="I73" s="45">
        <v>107466784.64000002</v>
      </c>
      <c r="J73" s="39">
        <v>0</v>
      </c>
    </row>
    <row r="74" spans="1:15">
      <c r="B74" s="142"/>
      <c r="C74" s="143" t="s">
        <v>82</v>
      </c>
      <c r="D74" s="166">
        <v>27622641.07</v>
      </c>
      <c r="E74" s="167">
        <v>27622641.07</v>
      </c>
      <c r="F74" s="168">
        <v>0</v>
      </c>
      <c r="G74" s="148"/>
      <c r="H74" s="166">
        <v>145858574.22000003</v>
      </c>
      <c r="I74" s="167">
        <v>145858574.22000003</v>
      </c>
      <c r="J74" s="168">
        <v>0</v>
      </c>
    </row>
    <row r="75" spans="1:15">
      <c r="C75" s="151"/>
      <c r="D75" s="16"/>
      <c r="E75" s="17"/>
      <c r="F75" s="18"/>
      <c r="G75" s="148"/>
      <c r="H75" s="16"/>
      <c r="I75" s="17"/>
      <c r="J75" s="20"/>
    </row>
    <row r="76" spans="1:15">
      <c r="C76" s="143" t="s">
        <v>83</v>
      </c>
      <c r="D76" s="182">
        <v>198810462.2714349</v>
      </c>
      <c r="E76" s="167">
        <v>187544990.03999996</v>
      </c>
      <c r="F76" s="168">
        <v>-11265472.231434941</v>
      </c>
      <c r="G76" s="148"/>
      <c r="H76" s="182">
        <v>1666432984.2929108</v>
      </c>
      <c r="I76" s="183">
        <v>1528378469.4799995</v>
      </c>
      <c r="J76" s="184">
        <v>-138054514.81291127</v>
      </c>
    </row>
    <row r="77" spans="1:15" ht="13.5" thickBot="1">
      <c r="A77" s="185" t="s">
        <v>94</v>
      </c>
      <c r="B77" s="186"/>
      <c r="C77" s="187"/>
      <c r="D77" s="100"/>
      <c r="E77" s="101">
        <v>-41164917.359999955</v>
      </c>
      <c r="F77" s="102"/>
      <c r="G77" s="188"/>
      <c r="H77" s="100"/>
      <c r="I77" s="189">
        <v>84894743.990000248</v>
      </c>
      <c r="J77" s="105"/>
    </row>
    <row r="78" spans="1:15">
      <c r="A78" s="190"/>
      <c r="B78" s="136"/>
      <c r="C78" s="136"/>
    </row>
    <row r="80" spans="1:15">
      <c r="O80" s="193"/>
    </row>
  </sheetData>
  <mergeCells count="5">
    <mergeCell ref="A1:J1"/>
    <mergeCell ref="A2:J2"/>
    <mergeCell ref="A3:J3"/>
    <mergeCell ref="D4:F4"/>
    <mergeCell ref="H4:J4"/>
  </mergeCells>
  <pageMargins left="0.74803149606299213" right="0.74803149606299213" top="0.70866141732283472" bottom="0.74803149606299213" header="0" footer="0"/>
  <pageSetup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P78"/>
  <sheetViews>
    <sheetView showGridLines="0" zoomScale="115" zoomScaleNormal="115" workbookViewId="0">
      <pane xSplit="3" ySplit="5" topLeftCell="H6" activePane="bottomRight" state="frozen"/>
      <selection pane="topRight" activeCell="D1" sqref="D1"/>
      <selection pane="bottomLeft" activeCell="A7" sqref="A7"/>
      <selection pane="bottomRight" activeCell="I21" sqref="I21"/>
    </sheetView>
  </sheetViews>
  <sheetFormatPr baseColWidth="10" defaultColWidth="11.42578125" defaultRowHeight="12.75"/>
  <cols>
    <col min="1" max="1" width="1.7109375" style="21" customWidth="1"/>
    <col min="2" max="2" width="2" style="22" customWidth="1"/>
    <col min="3" max="3" width="32.140625" style="22" customWidth="1"/>
    <col min="4" max="4" width="14.5703125" style="22" hidden="1" customWidth="1"/>
    <col min="5" max="5" width="13.28515625" style="22" hidden="1" customWidth="1"/>
    <col min="6" max="6" width="13.7109375" style="22" hidden="1" customWidth="1"/>
    <col min="7" max="7" width="4" style="107" bestFit="1" customWidth="1"/>
    <col min="8" max="8" width="15.42578125" customWidth="1"/>
    <col min="9" max="9" width="15.28515625" customWidth="1"/>
    <col min="10" max="10" width="16.28515625" style="108" customWidth="1"/>
    <col min="11" max="11" width="2.42578125" customWidth="1"/>
    <col min="12" max="12" width="16.5703125" style="109" bestFit="1" customWidth="1"/>
    <col min="13" max="14" width="14.85546875" style="109" bestFit="1" customWidth="1"/>
    <col min="15" max="15" width="13.85546875" style="109" bestFit="1" customWidth="1"/>
    <col min="16" max="16" width="14.85546875" bestFit="1" customWidth="1"/>
  </cols>
  <sheetData>
    <row r="1" spans="1:15" ht="18">
      <c r="A1" s="206" t="s">
        <v>85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5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5" ht="16.5" thickBot="1">
      <c r="A3" s="212" t="s">
        <v>2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5" ht="13.5" thickBot="1">
      <c r="A4" s="1"/>
      <c r="B4" s="2"/>
      <c r="C4" s="3"/>
      <c r="D4" s="203" t="s">
        <v>86</v>
      </c>
      <c r="E4" s="204"/>
      <c r="F4" s="205"/>
      <c r="G4" s="110"/>
      <c r="H4" s="203" t="s">
        <v>87</v>
      </c>
      <c r="I4" s="204"/>
      <c r="J4" s="205"/>
    </row>
    <row r="5" spans="1:15">
      <c r="A5" s="5"/>
      <c r="B5" s="6"/>
      <c r="C5" s="7"/>
      <c r="D5" s="8" t="s">
        <v>5</v>
      </c>
      <c r="E5" s="9" t="s">
        <v>6</v>
      </c>
      <c r="F5" s="10" t="s">
        <v>7</v>
      </c>
      <c r="G5" s="111"/>
      <c r="H5" s="8" t="s">
        <v>5</v>
      </c>
      <c r="I5" s="9" t="s">
        <v>6</v>
      </c>
      <c r="J5" s="12" t="s">
        <v>7</v>
      </c>
      <c r="L5" s="112"/>
      <c r="M5" s="112"/>
    </row>
    <row r="6" spans="1:15">
      <c r="A6" s="13" t="s">
        <v>8</v>
      </c>
      <c r="B6" s="14"/>
      <c r="C6" s="15"/>
      <c r="D6" s="16"/>
      <c r="E6" s="17"/>
      <c r="F6" s="18"/>
      <c r="G6" s="113"/>
      <c r="H6" s="16"/>
      <c r="I6" s="17"/>
      <c r="J6" s="20"/>
    </row>
    <row r="7" spans="1:15">
      <c r="A7" s="21" t="s">
        <v>9</v>
      </c>
      <c r="C7" s="23"/>
      <c r="D7" s="24">
        <v>85782000</v>
      </c>
      <c r="E7" s="25">
        <v>85782000</v>
      </c>
      <c r="F7" s="26">
        <f t="shared" ref="F7:F23" si="0">+E7-D7</f>
        <v>0</v>
      </c>
      <c r="G7" s="113" t="s">
        <v>10</v>
      </c>
      <c r="H7" s="27">
        <v>749031312</v>
      </c>
      <c r="I7" s="25">
        <v>750961057.76999998</v>
      </c>
      <c r="J7" s="28">
        <f>+I7-H7</f>
        <v>1929745.7699999809</v>
      </c>
      <c r="K7" s="29"/>
      <c r="L7" s="114"/>
      <c r="M7" s="115"/>
      <c r="N7" s="115"/>
      <c r="O7" s="116"/>
    </row>
    <row r="8" spans="1:15">
      <c r="A8" s="21" t="s">
        <v>11</v>
      </c>
      <c r="C8" s="23"/>
      <c r="D8" s="30">
        <v>58834449</v>
      </c>
      <c r="E8" s="31">
        <v>58834449</v>
      </c>
      <c r="F8" s="32">
        <f t="shared" si="0"/>
        <v>0</v>
      </c>
      <c r="G8" s="113" t="s">
        <v>12</v>
      </c>
      <c r="H8" s="33">
        <v>411729194</v>
      </c>
      <c r="I8" s="17">
        <v>414621388.65999997</v>
      </c>
      <c r="J8" s="34">
        <f>+I8-H8</f>
        <v>2892194.6599999666</v>
      </c>
      <c r="K8" s="29"/>
      <c r="L8" s="117"/>
      <c r="M8" s="115"/>
      <c r="N8" s="116"/>
      <c r="O8" s="116"/>
    </row>
    <row r="9" spans="1:15" hidden="1">
      <c r="A9" s="21" t="s">
        <v>13</v>
      </c>
      <c r="C9" s="23"/>
      <c r="D9" s="30">
        <v>0</v>
      </c>
      <c r="E9" s="31">
        <v>0</v>
      </c>
      <c r="F9" s="32">
        <f t="shared" si="0"/>
        <v>0</v>
      </c>
      <c r="G9" s="118"/>
      <c r="H9" s="36">
        <v>0</v>
      </c>
      <c r="I9" s="31">
        <v>0</v>
      </c>
      <c r="J9" s="34">
        <f>+I9-H9</f>
        <v>0</v>
      </c>
      <c r="L9" s="117"/>
      <c r="M9" s="119"/>
      <c r="N9" s="119"/>
      <c r="O9" s="119"/>
    </row>
    <row r="10" spans="1:15">
      <c r="B10" s="6" t="s">
        <v>14</v>
      </c>
      <c r="C10" s="23"/>
      <c r="D10" s="37">
        <v>144616449</v>
      </c>
      <c r="E10" s="38">
        <v>144616449</v>
      </c>
      <c r="F10" s="39">
        <f t="shared" si="0"/>
        <v>0</v>
      </c>
      <c r="G10" s="113"/>
      <c r="H10" s="37">
        <v>1160760506</v>
      </c>
      <c r="I10" s="38">
        <v>1165582447.4299998</v>
      </c>
      <c r="J10" s="39">
        <f t="shared" ref="J10:J15" si="1">SUM(I10-H10)</f>
        <v>4821941.4299998283</v>
      </c>
      <c r="K10" s="29"/>
      <c r="L10" s="114"/>
      <c r="M10" s="116"/>
      <c r="N10" s="119"/>
      <c r="O10" s="116"/>
    </row>
    <row r="11" spans="1:15">
      <c r="A11" s="21" t="s">
        <v>15</v>
      </c>
      <c r="C11" s="23"/>
      <c r="D11" s="27">
        <v>6096669</v>
      </c>
      <c r="E11" s="25">
        <v>6096669</v>
      </c>
      <c r="F11" s="32">
        <f t="shared" si="0"/>
        <v>0</v>
      </c>
      <c r="G11" s="113"/>
      <c r="H11" s="41">
        <v>38012842.640000001</v>
      </c>
      <c r="I11" s="25">
        <v>38012842.640000001</v>
      </c>
      <c r="J11" s="32">
        <f t="shared" si="1"/>
        <v>0</v>
      </c>
      <c r="K11" s="29"/>
      <c r="L11" s="116"/>
      <c r="M11" s="119"/>
      <c r="N11" s="119"/>
      <c r="O11" s="119"/>
    </row>
    <row r="12" spans="1:15">
      <c r="A12" s="21" t="s">
        <v>16</v>
      </c>
      <c r="C12" s="23"/>
      <c r="D12" s="30">
        <v>1042118</v>
      </c>
      <c r="E12" s="17">
        <v>1042118</v>
      </c>
      <c r="F12" s="32">
        <f t="shared" si="0"/>
        <v>0</v>
      </c>
      <c r="G12" s="113"/>
      <c r="H12" s="16">
        <v>8575646.7599999998</v>
      </c>
      <c r="I12" s="17">
        <v>8575646.7599999998</v>
      </c>
      <c r="J12" s="32">
        <f t="shared" si="1"/>
        <v>0</v>
      </c>
      <c r="K12" s="42"/>
      <c r="L12" s="116"/>
      <c r="M12" s="119"/>
      <c r="N12" s="119"/>
      <c r="O12" s="119"/>
    </row>
    <row r="13" spans="1:15">
      <c r="A13" s="21" t="s">
        <v>17</v>
      </c>
      <c r="C13" s="23"/>
      <c r="D13" s="30">
        <v>0</v>
      </c>
      <c r="E13" s="31">
        <v>0</v>
      </c>
      <c r="F13" s="32">
        <f t="shared" si="0"/>
        <v>0</v>
      </c>
      <c r="G13" s="113"/>
      <c r="H13" s="43">
        <v>73433927.350000009</v>
      </c>
      <c r="I13" s="31">
        <v>73433927.350000009</v>
      </c>
      <c r="J13" s="32">
        <f t="shared" si="1"/>
        <v>0</v>
      </c>
      <c r="K13" s="29"/>
      <c r="L13" s="116"/>
      <c r="M13" s="119"/>
      <c r="N13" s="119"/>
      <c r="O13" s="119"/>
    </row>
    <row r="14" spans="1:15">
      <c r="A14" s="21" t="s">
        <v>18</v>
      </c>
      <c r="C14" s="23"/>
      <c r="D14" s="30">
        <v>5646826</v>
      </c>
      <c r="E14" s="17">
        <v>5646826</v>
      </c>
      <c r="F14" s="32">
        <f t="shared" si="0"/>
        <v>0</v>
      </c>
      <c r="G14" s="113"/>
      <c r="H14" s="16">
        <v>42500154.439999998</v>
      </c>
      <c r="I14" s="17">
        <v>42500154.439999998</v>
      </c>
      <c r="J14" s="32">
        <f t="shared" si="1"/>
        <v>0</v>
      </c>
      <c r="K14" s="42"/>
    </row>
    <row r="15" spans="1:15">
      <c r="B15" s="6" t="s">
        <v>19</v>
      </c>
      <c r="C15" s="23"/>
      <c r="D15" s="37">
        <v>12785613</v>
      </c>
      <c r="E15" s="38">
        <v>12785613</v>
      </c>
      <c r="F15" s="39">
        <f t="shared" si="0"/>
        <v>0</v>
      </c>
      <c r="G15" s="113"/>
      <c r="H15" s="37">
        <v>162522571.19</v>
      </c>
      <c r="I15" s="38">
        <v>162522571.19</v>
      </c>
      <c r="J15" s="39">
        <f t="shared" si="1"/>
        <v>0</v>
      </c>
      <c r="K15" s="29"/>
    </row>
    <row r="16" spans="1:15">
      <c r="A16" s="21" t="s">
        <v>20</v>
      </c>
      <c r="C16" s="23"/>
      <c r="D16" s="41">
        <v>4269308.7192927208</v>
      </c>
      <c r="E16" s="25">
        <v>2883236.34</v>
      </c>
      <c r="F16" s="32">
        <f t="shared" si="0"/>
        <v>-1386072.3792927209</v>
      </c>
      <c r="G16" s="113" t="s">
        <v>21</v>
      </c>
      <c r="H16" s="41">
        <v>107794135.74014778</v>
      </c>
      <c r="I16" s="25">
        <v>96676100.760000005</v>
      </c>
      <c r="J16" s="26">
        <f>+I16-H16</f>
        <v>-11118034.980147779</v>
      </c>
      <c r="K16" s="29"/>
    </row>
    <row r="17" spans="1:14">
      <c r="A17" s="21" t="s">
        <v>22</v>
      </c>
      <c r="C17" s="23"/>
      <c r="D17" s="43">
        <v>3082767.9800151535</v>
      </c>
      <c r="E17" s="17">
        <v>1249069</v>
      </c>
      <c r="F17" s="32">
        <f t="shared" si="0"/>
        <v>-1833698.9800151535</v>
      </c>
      <c r="G17" s="113"/>
      <c r="H17" s="16">
        <v>244947472.87547758</v>
      </c>
      <c r="I17" s="17">
        <v>243398542.71000001</v>
      </c>
      <c r="J17" s="32">
        <f>+I17-H17</f>
        <v>-1548930.1654775739</v>
      </c>
      <c r="K17" s="29"/>
    </row>
    <row r="18" spans="1:14">
      <c r="A18" s="21" t="s">
        <v>23</v>
      </c>
      <c r="C18" s="23"/>
      <c r="D18" s="43">
        <v>4220562.2128328346</v>
      </c>
      <c r="E18" s="17">
        <v>5315530.68</v>
      </c>
      <c r="F18" s="32">
        <f t="shared" si="0"/>
        <v>1094968.4671671651</v>
      </c>
      <c r="G18" s="113" t="s">
        <v>27</v>
      </c>
      <c r="H18" s="16">
        <v>100388359.68236366</v>
      </c>
      <c r="I18" s="17">
        <v>97633861.530000001</v>
      </c>
      <c r="J18" s="32">
        <f t="shared" ref="J18:J23" si="2">+I18-H18</f>
        <v>-2754498.152363658</v>
      </c>
      <c r="K18" s="29"/>
    </row>
    <row r="19" spans="1:14">
      <c r="A19" s="21" t="s">
        <v>24</v>
      </c>
      <c r="C19" s="23"/>
      <c r="D19" s="43">
        <v>1248145.5692135883</v>
      </c>
      <c r="E19" s="17">
        <v>970787</v>
      </c>
      <c r="F19" s="32">
        <f t="shared" si="0"/>
        <v>-277358.56921358826</v>
      </c>
      <c r="G19" s="113"/>
      <c r="H19" s="16">
        <v>8704996.328612553</v>
      </c>
      <c r="I19" s="17">
        <v>7138240</v>
      </c>
      <c r="J19" s="32">
        <f t="shared" si="2"/>
        <v>-1566756.328612553</v>
      </c>
      <c r="K19" s="29"/>
    </row>
    <row r="20" spans="1:14">
      <c r="A20" s="21" t="s">
        <v>25</v>
      </c>
      <c r="C20" s="23"/>
      <c r="D20" s="43">
        <v>522807.46829123783</v>
      </c>
      <c r="E20" s="17">
        <v>225922.48</v>
      </c>
      <c r="F20" s="32">
        <f t="shared" si="0"/>
        <v>-296884.98829123785</v>
      </c>
      <c r="G20" s="113"/>
      <c r="H20" s="16">
        <v>5437839.1068715919</v>
      </c>
      <c r="I20" s="17">
        <v>5594419.370000001</v>
      </c>
      <c r="J20" s="34">
        <f t="shared" si="2"/>
        <v>156580.26312840916</v>
      </c>
      <c r="K20" s="29"/>
    </row>
    <row r="21" spans="1:14">
      <c r="A21" s="21" t="s">
        <v>26</v>
      </c>
      <c r="C21" s="23"/>
      <c r="D21" s="43">
        <v>1370139.1257899015</v>
      </c>
      <c r="E21" s="17">
        <v>1634402.51</v>
      </c>
      <c r="F21" s="32">
        <f>+E21-D21</f>
        <v>264263.38421009853</v>
      </c>
      <c r="G21" s="113" t="s">
        <v>30</v>
      </c>
      <c r="H21" s="16">
        <v>31941010.130024567</v>
      </c>
      <c r="I21" s="17">
        <v>35898371.68</v>
      </c>
      <c r="J21" s="34">
        <f t="shared" si="2"/>
        <v>3957361.5499754325</v>
      </c>
      <c r="K21" s="29"/>
    </row>
    <row r="22" spans="1:14">
      <c r="A22" s="21" t="s">
        <v>28</v>
      </c>
      <c r="C22" s="23"/>
      <c r="D22" s="43">
        <v>813046.31341546995</v>
      </c>
      <c r="E22" s="17">
        <v>492176.33</v>
      </c>
      <c r="F22" s="32">
        <f t="shared" si="0"/>
        <v>-320869.98341546993</v>
      </c>
      <c r="G22" s="113"/>
      <c r="H22" s="16">
        <v>7318973.1270554308</v>
      </c>
      <c r="I22" s="17">
        <v>8410405.1000000015</v>
      </c>
      <c r="J22" s="32">
        <f t="shared" si="2"/>
        <v>1091431.9729445707</v>
      </c>
      <c r="K22" s="29"/>
    </row>
    <row r="23" spans="1:14">
      <c r="A23" s="21" t="s">
        <v>29</v>
      </c>
      <c r="C23" s="23"/>
      <c r="D23" s="43">
        <v>2014827.7342358674</v>
      </c>
      <c r="E23" s="17">
        <v>1169969.82</v>
      </c>
      <c r="F23" s="32">
        <f t="shared" si="0"/>
        <v>-844857.91423586733</v>
      </c>
      <c r="G23" s="113"/>
      <c r="H23" s="16">
        <v>9289451.5353483669</v>
      </c>
      <c r="I23" s="17">
        <v>6486394.1100000003</v>
      </c>
      <c r="J23" s="32">
        <f t="shared" si="2"/>
        <v>-2803057.4253483666</v>
      </c>
    </row>
    <row r="24" spans="1:14">
      <c r="A24" s="21" t="s">
        <v>31</v>
      </c>
      <c r="C24" s="23"/>
      <c r="D24" s="30">
        <v>3861701.5727098212</v>
      </c>
      <c r="E24" s="44">
        <v>2121699.7000000002</v>
      </c>
      <c r="F24" s="34">
        <f>+E24-D24</f>
        <v>-1740001.872709821</v>
      </c>
      <c r="G24" s="113" t="s">
        <v>32</v>
      </c>
      <c r="H24" s="33">
        <v>50320056.187104769</v>
      </c>
      <c r="I24" s="17">
        <v>29007966.659999996</v>
      </c>
      <c r="J24" s="32">
        <f>+I24-H24</f>
        <v>-21312089.527104773</v>
      </c>
      <c r="K24" s="29"/>
    </row>
    <row r="25" spans="1:14">
      <c r="B25" s="6" t="s">
        <v>33</v>
      </c>
      <c r="C25" s="23"/>
      <c r="D25" s="37">
        <v>21403306.695796594</v>
      </c>
      <c r="E25" s="38">
        <v>16062793.859999999</v>
      </c>
      <c r="F25" s="39">
        <f>+E25-D25</f>
        <v>-5340512.8357965946</v>
      </c>
      <c r="G25" s="113"/>
      <c r="H25" s="37">
        <v>566142295.71300626</v>
      </c>
      <c r="I25" s="38">
        <v>530244302.92000008</v>
      </c>
      <c r="J25" s="45">
        <f>SUM(I25-H25)</f>
        <v>-35897992.793006182</v>
      </c>
      <c r="K25" s="29"/>
      <c r="L25" s="120"/>
    </row>
    <row r="26" spans="1:14">
      <c r="C26" s="7" t="s">
        <v>34</v>
      </c>
      <c r="D26" s="46">
        <v>178805369.69579661</v>
      </c>
      <c r="E26" s="47">
        <v>173464855.86000001</v>
      </c>
      <c r="F26" s="48">
        <f>+E26-D26</f>
        <v>-5340513.8357965946</v>
      </c>
      <c r="G26" s="113"/>
      <c r="H26" s="46">
        <v>1889425372.9030063</v>
      </c>
      <c r="I26" s="47">
        <v>1858349320.54</v>
      </c>
      <c r="J26" s="48">
        <f>SUM(I26-H26)</f>
        <v>-31076052.363006353</v>
      </c>
      <c r="K26" s="29"/>
    </row>
    <row r="27" spans="1:14">
      <c r="C27" s="7"/>
      <c r="D27" s="49"/>
      <c r="E27" s="50"/>
      <c r="F27" s="51"/>
      <c r="G27" s="113"/>
      <c r="H27" s="49"/>
      <c r="I27" s="50"/>
      <c r="J27" s="51"/>
      <c r="K27" s="29"/>
    </row>
    <row r="28" spans="1:14">
      <c r="B28" s="22" t="s">
        <v>35</v>
      </c>
      <c r="C28" s="7"/>
      <c r="D28" s="52">
        <v>2657121.6533662011</v>
      </c>
      <c r="E28" s="53">
        <v>1306611.45</v>
      </c>
      <c r="F28" s="54">
        <f>+E28-D28</f>
        <v>-1350510.2033662011</v>
      </c>
      <c r="G28" s="113"/>
      <c r="H28" s="52">
        <v>66755014.935764447</v>
      </c>
      <c r="I28" s="53">
        <v>72917863.659999982</v>
      </c>
      <c r="J28" s="54">
        <f>+I28-H28</f>
        <v>6162848.7242355347</v>
      </c>
      <c r="K28" s="29"/>
    </row>
    <row r="29" spans="1:14">
      <c r="C29" s="7" t="s">
        <v>36</v>
      </c>
      <c r="D29" s="46">
        <v>176148248.0424304</v>
      </c>
      <c r="E29" s="47">
        <v>172158245.41000003</v>
      </c>
      <c r="F29" s="48">
        <f>+E29-D29</f>
        <v>-3990002.6324303746</v>
      </c>
      <c r="G29" s="113"/>
      <c r="H29" s="46">
        <v>1822670357.9672418</v>
      </c>
      <c r="I29" s="47">
        <v>1785431456.8799999</v>
      </c>
      <c r="J29" s="48">
        <f>+I29-H29</f>
        <v>-37238901.087241888</v>
      </c>
      <c r="K29" s="42"/>
      <c r="L29" s="121"/>
      <c r="M29" s="122"/>
      <c r="N29" s="122"/>
    </row>
    <row r="30" spans="1:14">
      <c r="A30" s="55" t="s">
        <v>37</v>
      </c>
      <c r="C30" s="23"/>
      <c r="D30" s="56"/>
      <c r="E30" s="57"/>
      <c r="F30" s="18"/>
      <c r="G30" s="113"/>
      <c r="H30" s="16"/>
      <c r="I30" s="17"/>
      <c r="J30" s="20"/>
      <c r="K30" s="58"/>
      <c r="L30" s="121"/>
    </row>
    <row r="31" spans="1:14">
      <c r="A31" s="13" t="s">
        <v>38</v>
      </c>
      <c r="B31" s="59"/>
      <c r="C31" s="60"/>
      <c r="D31" s="16"/>
      <c r="E31" s="17"/>
      <c r="F31" s="18"/>
      <c r="G31" s="113"/>
      <c r="H31" s="16"/>
      <c r="I31" s="17"/>
      <c r="J31" s="20"/>
      <c r="K31" s="58"/>
      <c r="L31" s="123"/>
    </row>
    <row r="32" spans="1:14">
      <c r="A32" s="21" t="s">
        <v>39</v>
      </c>
      <c r="C32" s="23"/>
      <c r="D32" s="61">
        <v>131228481.23696122</v>
      </c>
      <c r="E32" s="62">
        <v>156735573.00999999</v>
      </c>
      <c r="F32" s="63">
        <f>+E32-D32</f>
        <v>25507091.773038775</v>
      </c>
      <c r="G32" s="111" t="s">
        <v>40</v>
      </c>
      <c r="H32" s="27">
        <v>1147334787.9094455</v>
      </c>
      <c r="I32" s="25">
        <v>1110639328.8399999</v>
      </c>
      <c r="J32" s="124">
        <f>+I32-H32</f>
        <v>-36695459.06944561</v>
      </c>
      <c r="L32" s="125"/>
    </row>
    <row r="33" spans="1:12">
      <c r="A33" s="21" t="s">
        <v>41</v>
      </c>
      <c r="C33" s="23"/>
      <c r="D33" s="33">
        <v>18895308.564928442</v>
      </c>
      <c r="E33" s="44">
        <v>25261205.379999999</v>
      </c>
      <c r="F33" s="34">
        <f>+E33-D33</f>
        <v>6365896.8150715567</v>
      </c>
      <c r="G33" s="113" t="s">
        <v>42</v>
      </c>
      <c r="H33" s="33">
        <v>164807176.56123668</v>
      </c>
      <c r="I33" s="17">
        <v>181540824.03999996</v>
      </c>
      <c r="J33" s="82">
        <f>+I33-H33</f>
        <v>16733647.478763282</v>
      </c>
      <c r="K33" s="29"/>
      <c r="L33" s="120"/>
    </row>
    <row r="34" spans="1:12">
      <c r="A34" s="21" t="s">
        <v>43</v>
      </c>
      <c r="C34" s="23"/>
      <c r="D34" s="33">
        <v>4464844.2817330975</v>
      </c>
      <c r="E34" s="44">
        <v>7793993.5199999996</v>
      </c>
      <c r="F34" s="34">
        <f t="shared" ref="F34:F35" si="3">+E34-D34</f>
        <v>3329149.238266902</v>
      </c>
      <c r="G34" s="111" t="s">
        <v>44</v>
      </c>
      <c r="H34" s="33">
        <v>81912303.158620834</v>
      </c>
      <c r="I34" s="17">
        <v>77357951.129999995</v>
      </c>
      <c r="J34" s="82">
        <f t="shared" ref="J34" si="4">+I34-H34</f>
        <v>-4554352.0286208391</v>
      </c>
    </row>
    <row r="35" spans="1:12">
      <c r="A35" s="21" t="s">
        <v>45</v>
      </c>
      <c r="C35" s="23"/>
      <c r="D35" s="33">
        <v>1364813.439012032</v>
      </c>
      <c r="E35" s="44">
        <v>4622883.1399999997</v>
      </c>
      <c r="F35" s="34">
        <f t="shared" si="3"/>
        <v>3258069.7009879677</v>
      </c>
      <c r="G35" s="111" t="s">
        <v>63</v>
      </c>
      <c r="H35" s="33">
        <v>55926145.896916002</v>
      </c>
      <c r="I35" s="17">
        <v>40862387.869999997</v>
      </c>
      <c r="J35" s="82">
        <f>+I35-H35</f>
        <v>-15063758.026916005</v>
      </c>
    </row>
    <row r="36" spans="1:12">
      <c r="A36" s="21" t="s">
        <v>46</v>
      </c>
      <c r="C36" s="23"/>
      <c r="D36" s="33">
        <v>1278789.9538227711</v>
      </c>
      <c r="E36" s="44">
        <v>3356252.75</v>
      </c>
      <c r="F36" s="34">
        <f>+E36-D36</f>
        <v>2077462.7961772289</v>
      </c>
      <c r="G36" s="111" t="s">
        <v>66</v>
      </c>
      <c r="H36" s="33">
        <v>53586151.49692706</v>
      </c>
      <c r="I36" s="17">
        <v>37763144.619999997</v>
      </c>
      <c r="J36" s="82">
        <f>+I36-H36</f>
        <v>-15823006.876927063</v>
      </c>
    </row>
    <row r="37" spans="1:12" hidden="1">
      <c r="A37" s="21" t="s">
        <v>47</v>
      </c>
      <c r="B37" s="66"/>
      <c r="C37" s="66"/>
      <c r="D37" s="67">
        <v>0</v>
      </c>
      <c r="E37" s="68">
        <v>0</v>
      </c>
      <c r="F37" s="69">
        <f>+E37-D37</f>
        <v>0</v>
      </c>
      <c r="H37" s="67">
        <v>0</v>
      </c>
      <c r="I37" s="68">
        <v>0</v>
      </c>
      <c r="J37" s="32">
        <f>SUM(I37-H37)</f>
        <v>0</v>
      </c>
    </row>
    <row r="38" spans="1:12">
      <c r="B38" s="6" t="s">
        <v>48</v>
      </c>
      <c r="C38" s="23"/>
      <c r="D38" s="37">
        <v>157232236.47645754</v>
      </c>
      <c r="E38" s="38">
        <v>197769907.79999998</v>
      </c>
      <c r="F38" s="39">
        <f>SUM(E38-D38)</f>
        <v>40537671.323542446</v>
      </c>
      <c r="G38" s="113"/>
      <c r="H38" s="37">
        <v>1503566565.0231459</v>
      </c>
      <c r="I38" s="38">
        <v>1448163636.4999995</v>
      </c>
      <c r="J38" s="83">
        <f>SUM(I38-H38)</f>
        <v>-55402928.523146391</v>
      </c>
    </row>
    <row r="39" spans="1:12">
      <c r="A39" s="21" t="s">
        <v>49</v>
      </c>
      <c r="C39" s="23"/>
      <c r="D39" s="61">
        <v>79423.206200367567</v>
      </c>
      <c r="E39" s="71">
        <v>62836.31</v>
      </c>
      <c r="F39" s="63">
        <f>+E39-D39</f>
        <v>-16586.89620036757</v>
      </c>
      <c r="G39" s="113"/>
      <c r="H39" s="41">
        <v>1588945.7004530514</v>
      </c>
      <c r="I39" s="25">
        <v>930949.8600000001</v>
      </c>
      <c r="J39" s="124">
        <f>+I39-H39</f>
        <v>-657995.84045305126</v>
      </c>
    </row>
    <row r="40" spans="1:12">
      <c r="A40" s="21" t="s">
        <v>50</v>
      </c>
      <c r="C40" s="23"/>
      <c r="D40" s="16">
        <v>25407.36299142292</v>
      </c>
      <c r="E40" s="17">
        <v>86466.52</v>
      </c>
      <c r="F40" s="32">
        <f>+E40-D40</f>
        <v>61059.15700857708</v>
      </c>
      <c r="G40" s="113"/>
      <c r="H40" s="16">
        <v>890346.98083367292</v>
      </c>
      <c r="I40" s="17">
        <v>1557874.5599999998</v>
      </c>
      <c r="J40" s="82">
        <f>+I40-H40</f>
        <v>667527.5791663269</v>
      </c>
    </row>
    <row r="41" spans="1:12">
      <c r="A41" s="21" t="s">
        <v>51</v>
      </c>
      <c r="C41" s="23"/>
      <c r="D41" s="16">
        <v>529459.32876348356</v>
      </c>
      <c r="E41" s="17">
        <v>353510.47</v>
      </c>
      <c r="F41" s="32">
        <f>+E41-D41</f>
        <v>-175948.85876348359</v>
      </c>
      <c r="G41" s="113"/>
      <c r="H41" s="16">
        <v>4441417.1149210781</v>
      </c>
      <c r="I41" s="17">
        <v>3630160.37</v>
      </c>
      <c r="J41" s="82">
        <f t="shared" ref="J41:J45" si="5">+I41-H41</f>
        <v>-811256.74492107797</v>
      </c>
    </row>
    <row r="42" spans="1:12">
      <c r="A42" s="21" t="s">
        <v>52</v>
      </c>
      <c r="C42" s="23"/>
      <c r="D42" s="16">
        <v>46026.304871857043</v>
      </c>
      <c r="E42" s="17">
        <v>87291.73</v>
      </c>
      <c r="F42" s="32">
        <f t="shared" ref="F42:F45" si="6">+E42-D42</f>
        <v>41265.425128142953</v>
      </c>
      <c r="G42" s="113"/>
      <c r="H42" s="16">
        <v>511157.12805648614</v>
      </c>
      <c r="I42" s="17">
        <v>517781.67999999993</v>
      </c>
      <c r="J42" s="82">
        <f t="shared" si="5"/>
        <v>6624.5519435137976</v>
      </c>
    </row>
    <row r="43" spans="1:12">
      <c r="A43" s="21" t="s">
        <v>53</v>
      </c>
      <c r="C43" s="23"/>
      <c r="D43" s="16">
        <v>79023.134751046222</v>
      </c>
      <c r="E43" s="17">
        <v>60498.46</v>
      </c>
      <c r="F43" s="32">
        <f t="shared" si="6"/>
        <v>-18524.674751046223</v>
      </c>
      <c r="G43" s="113"/>
      <c r="H43" s="16">
        <v>766588.11419877608</v>
      </c>
      <c r="I43" s="17">
        <v>639946.32999999996</v>
      </c>
      <c r="J43" s="82">
        <f t="shared" si="5"/>
        <v>-126641.78419877612</v>
      </c>
    </row>
    <row r="44" spans="1:12" hidden="1">
      <c r="A44" s="21" t="s">
        <v>54</v>
      </c>
      <c r="C44" s="23"/>
      <c r="D44" s="43">
        <v>0</v>
      </c>
      <c r="E44" s="31">
        <v>0</v>
      </c>
      <c r="F44" s="32">
        <f t="shared" si="6"/>
        <v>0</v>
      </c>
      <c r="G44" s="126"/>
      <c r="H44" s="43">
        <v>0</v>
      </c>
      <c r="I44" s="31">
        <v>0</v>
      </c>
      <c r="J44" s="82">
        <f t="shared" si="5"/>
        <v>0</v>
      </c>
    </row>
    <row r="45" spans="1:12">
      <c r="A45" s="21" t="s">
        <v>55</v>
      </c>
      <c r="C45" s="23"/>
      <c r="D45" s="16">
        <v>15879.977634748313</v>
      </c>
      <c r="E45" s="17">
        <v>8927.1</v>
      </c>
      <c r="F45" s="32">
        <f t="shared" si="6"/>
        <v>-6952.8776347483126</v>
      </c>
      <c r="G45" s="113"/>
      <c r="H45" s="16">
        <v>303693.25813155394</v>
      </c>
      <c r="I45" s="17">
        <v>273185.10999999993</v>
      </c>
      <c r="J45" s="82">
        <f t="shared" si="5"/>
        <v>-30508.148131554015</v>
      </c>
    </row>
    <row r="46" spans="1:12">
      <c r="A46" s="21" t="s">
        <v>56</v>
      </c>
      <c r="C46" s="23"/>
      <c r="D46" s="16">
        <v>4365.0522249104597</v>
      </c>
      <c r="E46" s="73">
        <v>2600</v>
      </c>
      <c r="F46" s="32">
        <f>+E46-D46</f>
        <v>-1765.0522249104597</v>
      </c>
      <c r="G46" s="113"/>
      <c r="H46" s="16">
        <v>220112.98826783226</v>
      </c>
      <c r="I46" s="17">
        <v>18549</v>
      </c>
      <c r="J46" s="82">
        <f>+I46-H46</f>
        <v>-201563.98826783226</v>
      </c>
    </row>
    <row r="47" spans="1:12">
      <c r="B47" s="6" t="s">
        <v>57</v>
      </c>
      <c r="C47" s="23"/>
      <c r="D47" s="37">
        <v>779585.36743783613</v>
      </c>
      <c r="E47" s="74">
        <v>662129.59</v>
      </c>
      <c r="F47" s="39">
        <f>SUM(E47-D47)</f>
        <v>-117455.77743783616</v>
      </c>
      <c r="G47" s="113"/>
      <c r="H47" s="37">
        <v>8722261.2848624494</v>
      </c>
      <c r="I47" s="74">
        <v>7568446.9100000001</v>
      </c>
      <c r="J47" s="83">
        <f t="shared" ref="J47:J61" si="7">SUM(I47-H47)</f>
        <v>-1153814.3748624492</v>
      </c>
    </row>
    <row r="48" spans="1:12">
      <c r="C48" s="7" t="s">
        <v>58</v>
      </c>
      <c r="D48" s="75">
        <v>158011821.84389538</v>
      </c>
      <c r="E48" s="74">
        <v>198432038.38999999</v>
      </c>
      <c r="F48" s="39">
        <f>SUM(E48-D48)</f>
        <v>40420216.54610461</v>
      </c>
      <c r="G48" s="113"/>
      <c r="H48" s="75">
        <v>1512288827.3080084</v>
      </c>
      <c r="I48" s="74">
        <v>1455732084.4099996</v>
      </c>
      <c r="J48" s="83">
        <f t="shared" si="7"/>
        <v>-56556742.898008823</v>
      </c>
    </row>
    <row r="49" spans="1:13">
      <c r="A49" s="21" t="s">
        <v>59</v>
      </c>
      <c r="C49" s="23"/>
      <c r="D49" s="76">
        <v>0</v>
      </c>
      <c r="E49" s="77">
        <v>0</v>
      </c>
      <c r="F49" s="78">
        <f>+E49-D49</f>
        <v>0</v>
      </c>
      <c r="G49" s="113"/>
      <c r="H49" s="41">
        <v>0</v>
      </c>
      <c r="I49" s="25">
        <v>67400</v>
      </c>
      <c r="J49" s="124">
        <f t="shared" si="7"/>
        <v>67400</v>
      </c>
    </row>
    <row r="50" spans="1:13">
      <c r="A50" s="21" t="s">
        <v>60</v>
      </c>
      <c r="C50" s="23"/>
      <c r="D50" s="79">
        <v>117766.88069552173</v>
      </c>
      <c r="E50" s="80">
        <v>13193</v>
      </c>
      <c r="F50" s="34">
        <f>+E50-D50</f>
        <v>-104573.88069552173</v>
      </c>
      <c r="G50" s="113"/>
      <c r="H50" s="30">
        <v>307827.76058179885</v>
      </c>
      <c r="I50" s="17">
        <v>324486.25</v>
      </c>
      <c r="J50" s="127">
        <f t="shared" si="7"/>
        <v>16658.489418201149</v>
      </c>
    </row>
    <row r="51" spans="1:13" hidden="1">
      <c r="A51" s="21" t="s">
        <v>61</v>
      </c>
      <c r="C51" s="23"/>
      <c r="D51" s="79">
        <v>0</v>
      </c>
      <c r="E51" s="80">
        <v>0</v>
      </c>
      <c r="F51" s="34">
        <f>+E51-D51</f>
        <v>0</v>
      </c>
      <c r="G51" s="113"/>
      <c r="H51" s="30">
        <v>0</v>
      </c>
      <c r="I51" s="17">
        <v>0</v>
      </c>
      <c r="J51" s="127">
        <f t="shared" si="7"/>
        <v>0</v>
      </c>
    </row>
    <row r="52" spans="1:13">
      <c r="A52" s="21" t="s">
        <v>62</v>
      </c>
      <c r="C52" s="23"/>
      <c r="D52" s="79">
        <v>1101985.2743873633</v>
      </c>
      <c r="E52" s="80">
        <v>2624626.5699999998</v>
      </c>
      <c r="F52" s="32">
        <f>+E52-D52</f>
        <v>1522641.2956126365</v>
      </c>
      <c r="G52" s="111" t="s">
        <v>68</v>
      </c>
      <c r="H52" s="30">
        <v>103799403.20544565</v>
      </c>
      <c r="I52" s="17">
        <v>83381697.870000005</v>
      </c>
      <c r="J52" s="82">
        <f t="shared" si="7"/>
        <v>-20417705.335445642</v>
      </c>
      <c r="K52" s="29"/>
      <c r="L52" s="128"/>
    </row>
    <row r="53" spans="1:13">
      <c r="A53" s="21" t="s">
        <v>64</v>
      </c>
      <c r="C53" s="23"/>
      <c r="D53" s="79">
        <v>256917.53472655953</v>
      </c>
      <c r="E53" s="80">
        <v>92220</v>
      </c>
      <c r="F53" s="32">
        <f t="shared" ref="F53:F58" si="8">+E53-D53</f>
        <v>-164697.53472655953</v>
      </c>
      <c r="G53" s="113"/>
      <c r="H53" s="30">
        <v>396067.22148125013</v>
      </c>
      <c r="I53" s="17">
        <v>263744.28000000003</v>
      </c>
      <c r="J53" s="82">
        <f t="shared" si="7"/>
        <v>-132322.94148125011</v>
      </c>
    </row>
    <row r="54" spans="1:13">
      <c r="A54" s="21" t="s">
        <v>65</v>
      </c>
      <c r="C54" s="23"/>
      <c r="D54" s="79">
        <v>322207.39118405152</v>
      </c>
      <c r="E54" s="80">
        <v>537102.5</v>
      </c>
      <c r="F54" s="32">
        <f t="shared" si="8"/>
        <v>214895.10881594848</v>
      </c>
      <c r="G54" s="113" t="s">
        <v>88</v>
      </c>
      <c r="H54" s="30">
        <v>4343835.6266004704</v>
      </c>
      <c r="I54" s="17">
        <v>9814387.0700000003</v>
      </c>
      <c r="J54" s="82">
        <f t="shared" si="7"/>
        <v>5470551.4433995299</v>
      </c>
      <c r="K54" s="29"/>
      <c r="L54" s="120"/>
    </row>
    <row r="55" spans="1:13">
      <c r="A55" s="21" t="s">
        <v>67</v>
      </c>
      <c r="C55" s="23"/>
      <c r="D55" s="79">
        <v>644927.47048010305</v>
      </c>
      <c r="E55" s="80">
        <v>1097790.97</v>
      </c>
      <c r="F55" s="32">
        <f t="shared" si="8"/>
        <v>452863.49951989693</v>
      </c>
      <c r="G55" s="113" t="s">
        <v>89</v>
      </c>
      <c r="H55" s="30">
        <v>7307013.0318352319</v>
      </c>
      <c r="I55" s="17">
        <v>22817732.609999999</v>
      </c>
      <c r="J55" s="82">
        <f t="shared" si="7"/>
        <v>15510719.578164767</v>
      </c>
      <c r="K55" s="29"/>
      <c r="L55" s="120"/>
    </row>
    <row r="56" spans="1:13">
      <c r="A56" s="21" t="s">
        <v>69</v>
      </c>
      <c r="C56" s="23"/>
      <c r="D56" s="79">
        <v>0</v>
      </c>
      <c r="E56" s="80">
        <v>0</v>
      </c>
      <c r="F56" s="32">
        <f t="shared" si="8"/>
        <v>0</v>
      </c>
      <c r="G56" s="113"/>
      <c r="H56" s="30">
        <v>6215436.3964581918</v>
      </c>
      <c r="I56" s="17">
        <v>3799208</v>
      </c>
      <c r="J56" s="82">
        <f t="shared" si="7"/>
        <v>-2416228.3964581918</v>
      </c>
      <c r="K56" s="29"/>
      <c r="L56" s="120"/>
    </row>
    <row r="57" spans="1:13">
      <c r="A57" s="21" t="s">
        <v>70</v>
      </c>
      <c r="C57" s="23"/>
      <c r="D57" s="79">
        <v>351540.32177853817</v>
      </c>
      <c r="E57" s="80">
        <v>773620.81</v>
      </c>
      <c r="F57" s="32">
        <f t="shared" si="8"/>
        <v>422080.48822146188</v>
      </c>
      <c r="G57" s="113"/>
      <c r="H57" s="30">
        <v>9723166.23964715</v>
      </c>
      <c r="I57" s="17">
        <v>7733520.1599999983</v>
      </c>
      <c r="J57" s="82">
        <f t="shared" si="7"/>
        <v>-1989646.0796471518</v>
      </c>
      <c r="K57" s="29"/>
      <c r="L57" s="120"/>
    </row>
    <row r="58" spans="1:13">
      <c r="A58" s="21" t="s">
        <v>90</v>
      </c>
      <c r="C58" s="23"/>
      <c r="D58" s="79">
        <v>0</v>
      </c>
      <c r="E58" s="80">
        <v>-366541.8</v>
      </c>
      <c r="F58" s="32">
        <f t="shared" si="8"/>
        <v>-366541.8</v>
      </c>
      <c r="G58" s="113"/>
      <c r="H58" s="30">
        <v>0</v>
      </c>
      <c r="I58" s="17">
        <v>1789684.05</v>
      </c>
      <c r="J58" s="82">
        <f t="shared" si="7"/>
        <v>1789684.05</v>
      </c>
      <c r="K58" s="29"/>
    </row>
    <row r="59" spans="1:13" hidden="1">
      <c r="A59" s="21" t="s">
        <v>72</v>
      </c>
      <c r="C59" s="23"/>
      <c r="D59" s="79">
        <v>0</v>
      </c>
      <c r="E59" s="80">
        <v>0</v>
      </c>
      <c r="F59" s="32">
        <f>+E59-D59</f>
        <v>0</v>
      </c>
      <c r="G59" s="113"/>
      <c r="H59" s="30">
        <v>0</v>
      </c>
      <c r="I59" s="31">
        <v>0</v>
      </c>
      <c r="J59" s="82">
        <f t="shared" si="7"/>
        <v>0</v>
      </c>
      <c r="K59" s="29"/>
    </row>
    <row r="60" spans="1:13">
      <c r="B60" s="6" t="s">
        <v>73</v>
      </c>
      <c r="C60" s="23"/>
      <c r="D60" s="75">
        <v>2795344.8732521376</v>
      </c>
      <c r="E60" s="74">
        <v>4772013.05</v>
      </c>
      <c r="F60" s="39">
        <f>SUM(E60-D60)</f>
        <v>1976668.1767478622</v>
      </c>
      <c r="G60" s="113"/>
      <c r="H60" s="75">
        <v>132092749.48204973</v>
      </c>
      <c r="I60" s="74">
        <v>129991860.28999999</v>
      </c>
      <c r="J60" s="83">
        <f t="shared" si="7"/>
        <v>-2100889.1920497417</v>
      </c>
      <c r="L60" s="120"/>
      <c r="M60" s="129"/>
    </row>
    <row r="61" spans="1:13">
      <c r="C61" s="7" t="s">
        <v>74</v>
      </c>
      <c r="D61" s="84">
        <v>160807166.7171475</v>
      </c>
      <c r="E61" s="85">
        <v>203204051.44</v>
      </c>
      <c r="F61" s="48">
        <f>SUM(E61-D61)</f>
        <v>42396884.722852498</v>
      </c>
      <c r="G61" s="113"/>
      <c r="H61" s="84">
        <v>1644381576.7900581</v>
      </c>
      <c r="I61" s="85">
        <v>1585723943.6999996</v>
      </c>
      <c r="J61" s="86">
        <f t="shared" si="7"/>
        <v>-58657633.090058565</v>
      </c>
    </row>
    <row r="62" spans="1:13">
      <c r="A62" s="55" t="s">
        <v>75</v>
      </c>
      <c r="C62" s="7"/>
      <c r="D62" s="16"/>
      <c r="E62" s="57"/>
      <c r="F62" s="18"/>
      <c r="G62" s="113"/>
      <c r="H62" s="16"/>
      <c r="I62" s="57"/>
      <c r="J62" s="18"/>
    </row>
    <row r="63" spans="1:13">
      <c r="A63" s="21" t="s">
        <v>39</v>
      </c>
      <c r="C63" s="7"/>
      <c r="D63" s="41">
        <v>304696.5</v>
      </c>
      <c r="E63" s="25">
        <v>304696.5</v>
      </c>
      <c r="F63" s="26">
        <f t="shared" ref="F63:F72" si="9">SUM(E63-D63)</f>
        <v>0</v>
      </c>
      <c r="G63" s="113"/>
      <c r="H63" s="41">
        <v>1638341.69</v>
      </c>
      <c r="I63" s="25">
        <v>1638341.69</v>
      </c>
      <c r="J63" s="26">
        <f t="shared" ref="J63:J69" si="10">SUM(I63-H63)</f>
        <v>0</v>
      </c>
    </row>
    <row r="64" spans="1:13">
      <c r="A64" s="21" t="s">
        <v>41</v>
      </c>
      <c r="C64" s="7"/>
      <c r="D64" s="43">
        <v>4078185.09</v>
      </c>
      <c r="E64" s="31">
        <v>4078185.09</v>
      </c>
      <c r="F64" s="32">
        <f t="shared" si="9"/>
        <v>0</v>
      </c>
      <c r="G64" s="113"/>
      <c r="H64" s="87">
        <v>23528911.969999999</v>
      </c>
      <c r="I64" s="17">
        <v>23528911.969999999</v>
      </c>
      <c r="J64" s="32">
        <f t="shared" si="10"/>
        <v>0</v>
      </c>
      <c r="K64" s="29"/>
      <c r="L64" s="120"/>
    </row>
    <row r="65" spans="1:16">
      <c r="A65" s="21" t="s">
        <v>76</v>
      </c>
      <c r="C65" s="7"/>
      <c r="D65" s="43">
        <v>2220216.48</v>
      </c>
      <c r="E65" s="31">
        <v>2220216.48</v>
      </c>
      <c r="F65" s="32">
        <f t="shared" si="9"/>
        <v>0</v>
      </c>
      <c r="G65" s="113"/>
      <c r="H65" s="87">
        <v>12660571.48</v>
      </c>
      <c r="I65" s="17">
        <v>12660571.48</v>
      </c>
      <c r="J65" s="32">
        <f t="shared" si="10"/>
        <v>0</v>
      </c>
    </row>
    <row r="66" spans="1:16">
      <c r="A66" s="21" t="s">
        <v>45</v>
      </c>
      <c r="C66" s="7"/>
      <c r="D66" s="43">
        <v>322730.13</v>
      </c>
      <c r="E66" s="31">
        <v>322730.13</v>
      </c>
      <c r="F66" s="32">
        <f t="shared" si="9"/>
        <v>0</v>
      </c>
      <c r="G66" s="113"/>
      <c r="H66" s="87">
        <v>2440492.8699999996</v>
      </c>
      <c r="I66" s="17">
        <v>2440492.8699999996</v>
      </c>
      <c r="J66" s="32">
        <f t="shared" si="10"/>
        <v>0</v>
      </c>
    </row>
    <row r="67" spans="1:16" hidden="1">
      <c r="A67" s="21" t="s">
        <v>77</v>
      </c>
      <c r="C67" s="7"/>
      <c r="D67" s="43">
        <v>0</v>
      </c>
      <c r="E67" s="31">
        <v>0</v>
      </c>
      <c r="F67" s="32">
        <f t="shared" si="9"/>
        <v>0</v>
      </c>
      <c r="G67" s="113"/>
      <c r="H67" s="88">
        <v>0</v>
      </c>
      <c r="I67" s="89">
        <v>0</v>
      </c>
      <c r="J67" s="32">
        <f t="shared" si="10"/>
        <v>0</v>
      </c>
      <c r="O67" s="121"/>
      <c r="P67" s="29"/>
    </row>
    <row r="68" spans="1:16">
      <c r="A68" s="21" t="s">
        <v>46</v>
      </c>
      <c r="C68" s="7"/>
      <c r="D68" s="43">
        <v>948639.95</v>
      </c>
      <c r="E68" s="31">
        <v>948639.95</v>
      </c>
      <c r="F68" s="32">
        <f t="shared" si="9"/>
        <v>0</v>
      </c>
      <c r="G68" s="113"/>
      <c r="H68" s="87">
        <v>5997938.7199999997</v>
      </c>
      <c r="I68" s="17">
        <v>5997938.7199999997</v>
      </c>
      <c r="J68" s="32">
        <f t="shared" si="10"/>
        <v>0</v>
      </c>
      <c r="O68" s="121"/>
      <c r="P68" s="29"/>
    </row>
    <row r="69" spans="1:16">
      <c r="B69" s="6" t="s">
        <v>78</v>
      </c>
      <c r="C69" s="7"/>
      <c r="D69" s="90">
        <v>7874468.1500000004</v>
      </c>
      <c r="E69" s="91">
        <v>7874468.1500000004</v>
      </c>
      <c r="F69" s="92">
        <f t="shared" si="9"/>
        <v>0</v>
      </c>
      <c r="G69" s="113"/>
      <c r="H69" s="90">
        <v>46266256.729999997</v>
      </c>
      <c r="I69" s="91">
        <v>46266256.729999997</v>
      </c>
      <c r="J69" s="93">
        <f t="shared" si="10"/>
        <v>0</v>
      </c>
      <c r="O69" s="121"/>
      <c r="P69" s="29"/>
    </row>
    <row r="70" spans="1:16">
      <c r="A70" s="21" t="s">
        <v>62</v>
      </c>
      <c r="B70" s="6"/>
      <c r="C70" s="7"/>
      <c r="D70" s="41">
        <v>0</v>
      </c>
      <c r="E70" s="25">
        <v>0</v>
      </c>
      <c r="F70" s="26">
        <f t="shared" si="9"/>
        <v>0</v>
      </c>
      <c r="G70" s="113"/>
      <c r="H70" s="41">
        <v>73433927.350000009</v>
      </c>
      <c r="I70" s="25">
        <v>73433927.350000009</v>
      </c>
      <c r="J70" s="94">
        <f>-SUM(I70-H70)</f>
        <v>0</v>
      </c>
    </row>
    <row r="71" spans="1:16">
      <c r="A71" s="21" t="s">
        <v>79</v>
      </c>
      <c r="C71" s="7"/>
      <c r="D71" s="43">
        <v>10773326.18</v>
      </c>
      <c r="E71" s="31">
        <v>10773326.18</v>
      </c>
      <c r="F71" s="32">
        <f t="shared" si="9"/>
        <v>0</v>
      </c>
      <c r="G71" s="113"/>
      <c r="H71" s="87">
        <v>44791683.469999999</v>
      </c>
      <c r="I71" s="17">
        <v>44791683.469999999</v>
      </c>
      <c r="J71" s="82">
        <f>SUM(I71-H71)</f>
        <v>0</v>
      </c>
      <c r="K71" s="29"/>
      <c r="L71" s="120"/>
    </row>
    <row r="72" spans="1:16">
      <c r="A72" s="21" t="s">
        <v>80</v>
      </c>
      <c r="C72" s="7"/>
      <c r="D72" s="43">
        <v>0</v>
      </c>
      <c r="E72" s="31">
        <v>0</v>
      </c>
      <c r="F72" s="32">
        <f t="shared" si="9"/>
        <v>0</v>
      </c>
      <c r="G72" s="113"/>
      <c r="H72" s="43">
        <v>14501</v>
      </c>
      <c r="I72" s="31">
        <v>14501</v>
      </c>
      <c r="J72" s="82">
        <f>SUM(I72-H72)</f>
        <v>0</v>
      </c>
    </row>
    <row r="73" spans="1:16">
      <c r="B73" s="6" t="s">
        <v>81</v>
      </c>
      <c r="C73" s="23"/>
      <c r="D73" s="90">
        <v>10773326.18</v>
      </c>
      <c r="E73" s="91">
        <v>10773326.18</v>
      </c>
      <c r="F73" s="92">
        <f>SUM(F70:F72)</f>
        <v>0</v>
      </c>
      <c r="G73" s="113"/>
      <c r="H73" s="90">
        <v>118240110.82000001</v>
      </c>
      <c r="I73" s="91">
        <v>118240110.82000001</v>
      </c>
      <c r="J73" s="93">
        <f>SUM(J70:J72)</f>
        <v>0</v>
      </c>
    </row>
    <row r="74" spans="1:16">
      <c r="B74" s="6"/>
      <c r="C74" s="7" t="s">
        <v>82</v>
      </c>
      <c r="D74" s="46">
        <v>18647794.329999998</v>
      </c>
      <c r="E74" s="47">
        <v>18647794.329999998</v>
      </c>
      <c r="F74" s="48">
        <f>SUM(E74-D74)</f>
        <v>0</v>
      </c>
      <c r="G74" s="113"/>
      <c r="H74" s="46">
        <v>164506367.55000001</v>
      </c>
      <c r="I74" s="47">
        <v>164506367.55000001</v>
      </c>
      <c r="J74" s="48">
        <f>SUM(I74-H74)</f>
        <v>0</v>
      </c>
    </row>
    <row r="75" spans="1:16">
      <c r="C75" s="23"/>
      <c r="D75" s="16"/>
      <c r="E75" s="17"/>
      <c r="F75" s="18"/>
      <c r="G75" s="113"/>
      <c r="H75" s="16"/>
      <c r="I75" s="17"/>
      <c r="J75" s="20"/>
    </row>
    <row r="76" spans="1:16">
      <c r="C76" s="7" t="s">
        <v>83</v>
      </c>
      <c r="D76" s="95">
        <v>179454961.04714751</v>
      </c>
      <c r="E76" s="47">
        <v>221851844.76999998</v>
      </c>
      <c r="F76" s="48">
        <f>SUM(F61+F74)</f>
        <v>42396884.722852498</v>
      </c>
      <c r="G76" s="113"/>
      <c r="H76" s="95">
        <v>1808887944.3400581</v>
      </c>
      <c r="I76" s="96">
        <v>1750230312.2499995</v>
      </c>
      <c r="J76" s="86">
        <f>SUM(J61+J74)</f>
        <v>-58657633.090058565</v>
      </c>
      <c r="L76" s="130"/>
      <c r="M76" s="128"/>
      <c r="N76" s="125"/>
    </row>
    <row r="77" spans="1:16" ht="13.5" thickBot="1">
      <c r="A77" s="131" t="s">
        <v>91</v>
      </c>
      <c r="B77" s="98"/>
      <c r="C77" s="132"/>
      <c r="D77" s="100"/>
      <c r="E77" s="101">
        <v>-49693600.359999955</v>
      </c>
      <c r="F77" s="102"/>
      <c r="G77" s="133"/>
      <c r="H77" s="100"/>
      <c r="I77" s="104">
        <v>35201144.630000353</v>
      </c>
      <c r="J77" s="105"/>
      <c r="L77" s="134"/>
      <c r="N77" s="121"/>
    </row>
    <row r="78" spans="1:16">
      <c r="A78" s="106"/>
      <c r="B78"/>
      <c r="C78"/>
      <c r="L78" s="135"/>
    </row>
  </sheetData>
  <mergeCells count="5">
    <mergeCell ref="A1:J1"/>
    <mergeCell ref="A2:J2"/>
    <mergeCell ref="A3:J3"/>
    <mergeCell ref="D4:F4"/>
    <mergeCell ref="H4:J4"/>
  </mergeCells>
  <pageMargins left="0.74803149606299213" right="0.74803149606299213" top="0.70866141732283472" bottom="0.74803149606299213" header="0" footer="0"/>
  <pageSetup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115" zoomScaleNormal="115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M12" sqref="M12"/>
    </sheetView>
  </sheetViews>
  <sheetFormatPr baseColWidth="10" defaultColWidth="11.42578125" defaultRowHeight="12.75"/>
  <cols>
    <col min="1" max="1" width="1.7109375" style="21" customWidth="1"/>
    <col min="2" max="2" width="2" style="22" customWidth="1"/>
    <col min="3" max="3" width="32.140625" style="22" customWidth="1"/>
    <col min="4" max="4" width="14.5703125" style="22" hidden="1" customWidth="1"/>
    <col min="5" max="5" width="13.28515625" style="22" hidden="1" customWidth="1"/>
    <col min="6" max="6" width="13.7109375" style="22" hidden="1" customWidth="1"/>
    <col min="7" max="7" width="3.5703125" customWidth="1"/>
    <col min="8" max="8" width="15.42578125" customWidth="1"/>
    <col min="9" max="9" width="15.28515625" customWidth="1"/>
    <col min="10" max="10" width="16.28515625" style="108" customWidth="1"/>
    <col min="11" max="11" width="4.85546875" customWidth="1"/>
  </cols>
  <sheetData>
    <row r="1" spans="1:11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1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1" ht="16.5" thickBot="1">
      <c r="A3" s="212" t="s">
        <v>2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1" ht="13.5" thickBot="1">
      <c r="A4" s="1"/>
      <c r="B4" s="2"/>
      <c r="C4" s="3"/>
      <c r="D4" s="203" t="s">
        <v>3</v>
      </c>
      <c r="E4" s="204"/>
      <c r="F4" s="205"/>
      <c r="G4" s="4"/>
      <c r="H4" s="203" t="s">
        <v>4</v>
      </c>
      <c r="I4" s="204"/>
      <c r="J4" s="205"/>
    </row>
    <row r="5" spans="1:11">
      <c r="A5" s="5"/>
      <c r="B5" s="6"/>
      <c r="C5" s="7"/>
      <c r="D5" s="8" t="s">
        <v>5</v>
      </c>
      <c r="E5" s="9" t="s">
        <v>6</v>
      </c>
      <c r="F5" s="10" t="s">
        <v>7</v>
      </c>
      <c r="G5" s="11"/>
      <c r="H5" s="8" t="s">
        <v>5</v>
      </c>
      <c r="I5" s="9" t="s">
        <v>6</v>
      </c>
      <c r="J5" s="12" t="s">
        <v>7</v>
      </c>
    </row>
    <row r="6" spans="1:11">
      <c r="A6" s="13" t="s">
        <v>8</v>
      </c>
      <c r="B6" s="14"/>
      <c r="C6" s="15"/>
      <c r="D6" s="16"/>
      <c r="E6" s="17"/>
      <c r="F6" s="18"/>
      <c r="G6" s="19"/>
      <c r="H6" s="16"/>
      <c r="I6" s="17"/>
      <c r="J6" s="20"/>
    </row>
    <row r="7" spans="1:11">
      <c r="A7" s="21" t="s">
        <v>9</v>
      </c>
      <c r="C7" s="23"/>
      <c r="D7" s="24">
        <v>42892647</v>
      </c>
      <c r="E7" s="25">
        <v>42892647</v>
      </c>
      <c r="F7" s="26">
        <f t="shared" ref="F7:F23" si="0">+E7-D7</f>
        <v>0</v>
      </c>
      <c r="G7" s="19" t="s">
        <v>10</v>
      </c>
      <c r="H7" s="27">
        <v>791923959</v>
      </c>
      <c r="I7" s="25">
        <v>793853704.76999998</v>
      </c>
      <c r="J7" s="28">
        <f>+I7-H7</f>
        <v>1929745.7699999809</v>
      </c>
      <c r="K7" s="29"/>
    </row>
    <row r="8" spans="1:11">
      <c r="A8" s="21" t="s">
        <v>11</v>
      </c>
      <c r="C8" s="23"/>
      <c r="D8" s="30">
        <v>29635318</v>
      </c>
      <c r="E8" s="31">
        <v>29526836</v>
      </c>
      <c r="F8" s="32">
        <f t="shared" si="0"/>
        <v>-108482</v>
      </c>
      <c r="G8" s="19" t="s">
        <v>12</v>
      </c>
      <c r="H8" s="33">
        <v>441364512</v>
      </c>
      <c r="I8" s="17">
        <v>444148223.65999997</v>
      </c>
      <c r="J8" s="34">
        <f>+I8-H8</f>
        <v>2783711.6599999666</v>
      </c>
      <c r="K8" s="29"/>
    </row>
    <row r="9" spans="1:11">
      <c r="A9" s="21" t="s">
        <v>13</v>
      </c>
      <c r="C9" s="23"/>
      <c r="D9" s="30">
        <v>0</v>
      </c>
      <c r="E9" s="31">
        <v>0</v>
      </c>
      <c r="F9" s="32">
        <f t="shared" si="0"/>
        <v>0</v>
      </c>
      <c r="G9" s="35"/>
      <c r="H9" s="36">
        <v>0</v>
      </c>
      <c r="I9" s="31">
        <v>0</v>
      </c>
      <c r="J9" s="34">
        <f>+I9-H9</f>
        <v>0</v>
      </c>
    </row>
    <row r="10" spans="1:11">
      <c r="B10" s="6" t="s">
        <v>14</v>
      </c>
      <c r="C10" s="23"/>
      <c r="D10" s="37">
        <f>SUM(D7:D9)</f>
        <v>72527965</v>
      </c>
      <c r="E10" s="38">
        <f>+[1]mesvsmes!D10</f>
        <v>72419483</v>
      </c>
      <c r="F10" s="39">
        <f t="shared" si="0"/>
        <v>-108482</v>
      </c>
      <c r="G10" s="19"/>
      <c r="H10" s="37">
        <f>SUM(H7:H9)</f>
        <v>1233288471</v>
      </c>
      <c r="I10" s="38">
        <f>+[1]mesvsmes!J10</f>
        <v>1238001929.4299998</v>
      </c>
      <c r="J10" s="40">
        <f t="shared" ref="J10:J15" si="1">SUM(I10-H10)</f>
        <v>4713458.4299998283</v>
      </c>
      <c r="K10" s="29"/>
    </row>
    <row r="11" spans="1:11">
      <c r="A11" s="21" t="s">
        <v>15</v>
      </c>
      <c r="C11" s="23"/>
      <c r="D11" s="27">
        <v>4251067</v>
      </c>
      <c r="E11" s="25">
        <v>4251067</v>
      </c>
      <c r="F11" s="32">
        <f t="shared" si="0"/>
        <v>0</v>
      </c>
      <c r="G11" s="19"/>
      <c r="H11" s="41">
        <v>42263909.640000001</v>
      </c>
      <c r="I11" s="25">
        <v>42263909.640000001</v>
      </c>
      <c r="J11" s="34">
        <f t="shared" si="1"/>
        <v>0</v>
      </c>
      <c r="K11" s="29"/>
    </row>
    <row r="12" spans="1:11">
      <c r="A12" s="21" t="s">
        <v>16</v>
      </c>
      <c r="C12" s="23"/>
      <c r="D12" s="30">
        <v>2668429</v>
      </c>
      <c r="E12" s="17">
        <v>2668429</v>
      </c>
      <c r="F12" s="32">
        <f t="shared" si="0"/>
        <v>0</v>
      </c>
      <c r="G12" s="19"/>
      <c r="H12" s="16">
        <v>11244075.76</v>
      </c>
      <c r="I12" s="17">
        <v>11244075.76</v>
      </c>
      <c r="J12" s="34">
        <f t="shared" si="1"/>
        <v>0</v>
      </c>
      <c r="K12" s="42"/>
    </row>
    <row r="13" spans="1:11">
      <c r="A13" s="21" t="s">
        <v>17</v>
      </c>
      <c r="C13" s="23"/>
      <c r="D13" s="30">
        <v>9278211.0700000003</v>
      </c>
      <c r="E13" s="31">
        <v>9278211.0700000003</v>
      </c>
      <c r="F13" s="32">
        <f t="shared" si="0"/>
        <v>0</v>
      </c>
      <c r="G13" s="19"/>
      <c r="H13" s="43">
        <v>82712138.420000017</v>
      </c>
      <c r="I13" s="31">
        <v>82712138.420000017</v>
      </c>
      <c r="J13" s="34">
        <f t="shared" si="1"/>
        <v>0</v>
      </c>
      <c r="K13" s="29"/>
    </row>
    <row r="14" spans="1:11">
      <c r="A14" s="21" t="s">
        <v>18</v>
      </c>
      <c r="C14" s="23"/>
      <c r="D14" s="30">
        <v>29454348</v>
      </c>
      <c r="E14" s="17">
        <v>29454348</v>
      </c>
      <c r="F14" s="32">
        <f t="shared" si="0"/>
        <v>0</v>
      </c>
      <c r="G14" s="19"/>
      <c r="H14" s="16">
        <v>71954502.439999998</v>
      </c>
      <c r="I14" s="17">
        <v>71954502.439999998</v>
      </c>
      <c r="J14" s="34">
        <f t="shared" si="1"/>
        <v>0</v>
      </c>
      <c r="K14" s="42"/>
    </row>
    <row r="15" spans="1:11">
      <c r="B15" s="6" t="s">
        <v>19</v>
      </c>
      <c r="C15" s="23"/>
      <c r="D15" s="37">
        <f>SUM(D11:D14)</f>
        <v>45652055.07</v>
      </c>
      <c r="E15" s="38">
        <f>+[1]mesvsmes!D15</f>
        <v>45652055.07</v>
      </c>
      <c r="F15" s="39">
        <f t="shared" si="0"/>
        <v>0</v>
      </c>
      <c r="G15" s="19"/>
      <c r="H15" s="37">
        <f>SUM(H11:H14)</f>
        <v>208174626.26000002</v>
      </c>
      <c r="I15" s="38">
        <f>+[1]mesvsmes!J15</f>
        <v>208174626.26000002</v>
      </c>
      <c r="J15" s="40">
        <f t="shared" si="1"/>
        <v>0</v>
      </c>
      <c r="K15" s="29"/>
    </row>
    <row r="16" spans="1:11">
      <c r="A16" s="21" t="s">
        <v>20</v>
      </c>
      <c r="C16" s="23"/>
      <c r="D16" s="41">
        <v>7269308.7192927208</v>
      </c>
      <c r="E16" s="25">
        <v>5202087.6100000003</v>
      </c>
      <c r="F16" s="32">
        <f t="shared" si="0"/>
        <v>-2067221.1092927204</v>
      </c>
      <c r="G16" s="19" t="s">
        <v>21</v>
      </c>
      <c r="H16" s="41">
        <v>115063444.4594405</v>
      </c>
      <c r="I16" s="25">
        <v>101878188.37</v>
      </c>
      <c r="J16" s="28">
        <f>+I16-H16</f>
        <v>-13185256.089440495</v>
      </c>
      <c r="K16" s="29"/>
    </row>
    <row r="17" spans="1:11">
      <c r="A17" s="21" t="s">
        <v>22</v>
      </c>
      <c r="C17" s="23"/>
      <c r="D17" s="43">
        <v>3082767.9800151535</v>
      </c>
      <c r="E17" s="17">
        <v>3255942.5</v>
      </c>
      <c r="F17" s="32">
        <f t="shared" si="0"/>
        <v>173174.51998484647</v>
      </c>
      <c r="G17" s="19"/>
      <c r="H17" s="16">
        <v>248030240.85549274</v>
      </c>
      <c r="I17" s="17">
        <v>246654485.21000001</v>
      </c>
      <c r="J17" s="34">
        <f>+I17-H17</f>
        <v>-1375755.6454927325</v>
      </c>
      <c r="K17" s="29"/>
    </row>
    <row r="18" spans="1:11">
      <c r="A18" s="21" t="s">
        <v>23</v>
      </c>
      <c r="C18" s="23"/>
      <c r="D18" s="43">
        <v>4220562.2128328346</v>
      </c>
      <c r="E18" s="17">
        <v>5436821.5999999996</v>
      </c>
      <c r="F18" s="32">
        <f t="shared" si="0"/>
        <v>1216259.3871671651</v>
      </c>
      <c r="G18" s="19"/>
      <c r="H18" s="16">
        <v>104608921.8951965</v>
      </c>
      <c r="I18" s="17">
        <v>103070683.13</v>
      </c>
      <c r="J18" s="34">
        <f t="shared" ref="J18:J23" si="2">+I18-H18</f>
        <v>-1538238.7651965022</v>
      </c>
      <c r="K18" s="29"/>
    </row>
    <row r="19" spans="1:11">
      <c r="A19" s="21" t="s">
        <v>24</v>
      </c>
      <c r="C19" s="23"/>
      <c r="D19" s="43">
        <v>1248145.5692135883</v>
      </c>
      <c r="E19" s="17">
        <v>1375470</v>
      </c>
      <c r="F19" s="32">
        <f t="shared" si="0"/>
        <v>127324.43078641174</v>
      </c>
      <c r="G19" s="19"/>
      <c r="H19" s="16">
        <v>9953141.8978261407</v>
      </c>
      <c r="I19" s="17">
        <v>8513710</v>
      </c>
      <c r="J19" s="34">
        <f t="shared" si="2"/>
        <v>-1439431.8978261407</v>
      </c>
      <c r="K19" s="29"/>
    </row>
    <row r="20" spans="1:11">
      <c r="A20" s="21" t="s">
        <v>25</v>
      </c>
      <c r="C20" s="23"/>
      <c r="D20" s="43">
        <v>522807.46829123783</v>
      </c>
      <c r="E20" s="17">
        <v>323668.98</v>
      </c>
      <c r="F20" s="32">
        <f t="shared" si="0"/>
        <v>-199138.48829123785</v>
      </c>
      <c r="G20" s="19"/>
      <c r="H20" s="16">
        <v>5960646.5751628298</v>
      </c>
      <c r="I20" s="17">
        <v>5918088.3500000015</v>
      </c>
      <c r="J20" s="34">
        <f t="shared" si="2"/>
        <v>-42558.225162828341</v>
      </c>
      <c r="K20" s="29"/>
    </row>
    <row r="21" spans="1:11">
      <c r="A21" s="21" t="s">
        <v>26</v>
      </c>
      <c r="C21" s="23"/>
      <c r="D21" s="43">
        <v>1370139.1257899015</v>
      </c>
      <c r="E21" s="17">
        <v>1135980.81</v>
      </c>
      <c r="F21" s="32">
        <f>+E21-D21</f>
        <v>-234158.31578990142</v>
      </c>
      <c r="G21" s="19" t="s">
        <v>27</v>
      </c>
      <c r="H21" s="16">
        <v>33311149.25581447</v>
      </c>
      <c r="I21" s="17">
        <v>37034352.490000002</v>
      </c>
      <c r="J21" s="34">
        <f t="shared" si="2"/>
        <v>3723203.2341855317</v>
      </c>
      <c r="K21" s="29"/>
    </row>
    <row r="22" spans="1:11">
      <c r="A22" s="21" t="s">
        <v>28</v>
      </c>
      <c r="C22" s="23"/>
      <c r="D22" s="43">
        <v>813046.31341546995</v>
      </c>
      <c r="E22" s="17">
        <v>720811.69</v>
      </c>
      <c r="F22" s="32">
        <f t="shared" si="0"/>
        <v>-92234.623415470007</v>
      </c>
      <c r="G22" s="19"/>
      <c r="H22" s="16">
        <v>8132019.4404709004</v>
      </c>
      <c r="I22" s="17">
        <v>9131216.790000001</v>
      </c>
      <c r="J22" s="34">
        <f t="shared" si="2"/>
        <v>999197.34952910058</v>
      </c>
      <c r="K22" s="29"/>
    </row>
    <row r="23" spans="1:11">
      <c r="A23" s="21" t="s">
        <v>29</v>
      </c>
      <c r="C23" s="23"/>
      <c r="D23" s="43">
        <v>2014827.7342358674</v>
      </c>
      <c r="E23" s="17">
        <v>1362935.93</v>
      </c>
      <c r="F23" s="32">
        <f t="shared" si="0"/>
        <v>-651891.80423586746</v>
      </c>
      <c r="G23" s="19" t="s">
        <v>30</v>
      </c>
      <c r="H23" s="16">
        <v>11304279.269584235</v>
      </c>
      <c r="I23" s="17">
        <v>7849330.04</v>
      </c>
      <c r="J23" s="34">
        <f t="shared" si="2"/>
        <v>-3454949.2295842348</v>
      </c>
    </row>
    <row r="24" spans="1:11">
      <c r="A24" s="21" t="s">
        <v>31</v>
      </c>
      <c r="C24" s="23"/>
      <c r="D24" s="30">
        <v>16945493.902709819</v>
      </c>
      <c r="E24" s="44">
        <v>19516548.84</v>
      </c>
      <c r="F24" s="34">
        <f>+E24-D24</f>
        <v>2571054.9372901805</v>
      </c>
      <c r="G24" s="11" t="s">
        <v>32</v>
      </c>
      <c r="H24" s="33">
        <v>67265550.089814588</v>
      </c>
      <c r="I24" s="17">
        <v>50884084.350000001</v>
      </c>
      <c r="J24" s="34">
        <f>+I24-H24</f>
        <v>-16381465.739814587</v>
      </c>
      <c r="K24" s="29"/>
    </row>
    <row r="25" spans="1:11">
      <c r="B25" s="6" t="s">
        <v>33</v>
      </c>
      <c r="C25" s="23"/>
      <c r="D25" s="37">
        <f>SUM(D16:D24)</f>
        <v>37487099.025796592</v>
      </c>
      <c r="E25" s="38">
        <f>+[1]mesvsmes!D25</f>
        <v>38330267.960000001</v>
      </c>
      <c r="F25" s="39">
        <f>+E25-D25</f>
        <v>843168.93420340866</v>
      </c>
      <c r="G25" s="19"/>
      <c r="H25" s="37">
        <f>SUM(H16:H24)+1</f>
        <v>603629394.73880291</v>
      </c>
      <c r="I25" s="38">
        <f>+[1]mesvsmes!J25</f>
        <v>570934139.73000014</v>
      </c>
      <c r="J25" s="45">
        <f>SUM(I25-H25)</f>
        <v>-32695255.008802772</v>
      </c>
      <c r="K25" s="29"/>
    </row>
    <row r="26" spans="1:11">
      <c r="C26" s="7" t="s">
        <v>34</v>
      </c>
      <c r="D26" s="46">
        <f>SUM(D25,D15,D10)+1</f>
        <v>155667120.09579659</v>
      </c>
      <c r="E26" s="47">
        <f>+[1]mesvsmes!D26</f>
        <v>156401806.03</v>
      </c>
      <c r="F26" s="48">
        <f>+E26-D26</f>
        <v>734685.93420341611</v>
      </c>
      <c r="G26" s="19"/>
      <c r="H26" s="46">
        <f>SUM(H25,H15,H10)</f>
        <v>2045092491.9988029</v>
      </c>
      <c r="I26" s="47">
        <f>+[1]mesvsmes!J26</f>
        <v>2017110694.4200001</v>
      </c>
      <c r="J26" s="48">
        <f>SUM(I26-H26)</f>
        <v>-27981797.578802824</v>
      </c>
      <c r="K26" s="29"/>
    </row>
    <row r="27" spans="1:11">
      <c r="C27" s="7"/>
      <c r="D27" s="49"/>
      <c r="E27" s="50"/>
      <c r="F27" s="51"/>
      <c r="G27" s="19"/>
      <c r="H27" s="49"/>
      <c r="I27" s="50"/>
      <c r="J27" s="51"/>
      <c r="K27" s="29"/>
    </row>
    <row r="28" spans="1:11">
      <c r="B28" s="22" t="s">
        <v>35</v>
      </c>
      <c r="C28" s="7"/>
      <c r="D28" s="52">
        <v>1794250.6533662011</v>
      </c>
      <c r="E28" s="53">
        <v>2494476.7999999998</v>
      </c>
      <c r="F28" s="54">
        <f>+E28-D28</f>
        <v>700226.14663379872</v>
      </c>
      <c r="G28" s="19"/>
      <c r="H28" s="52">
        <v>68549267.589130655</v>
      </c>
      <c r="I28" s="53">
        <v>75412340.459999979</v>
      </c>
      <c r="J28" s="54">
        <f>+I28-H28</f>
        <v>6863072.8708693236</v>
      </c>
      <c r="K28" s="29"/>
    </row>
    <row r="29" spans="1:11">
      <c r="C29" s="7" t="s">
        <v>36</v>
      </c>
      <c r="D29" s="46">
        <f>SUM(D26-D28)</f>
        <v>153872869.44243038</v>
      </c>
      <c r="E29" s="47">
        <f>+[1]mesvsmes!D29</f>
        <v>153907330.22999999</v>
      </c>
      <c r="F29" s="48">
        <f>+E29-D29</f>
        <v>34460.787569612265</v>
      </c>
      <c r="G29" s="19"/>
      <c r="H29" s="46">
        <f>SUM(H26-H28)</f>
        <v>1976543224.4096723</v>
      </c>
      <c r="I29" s="47">
        <f>+[1]mesvsmes!J29</f>
        <v>1941698353.96</v>
      </c>
      <c r="J29" s="48">
        <f>+I29-H29</f>
        <v>-34844870.449672222</v>
      </c>
      <c r="K29" s="42"/>
    </row>
    <row r="30" spans="1:11">
      <c r="A30" s="55" t="s">
        <v>37</v>
      </c>
      <c r="C30" s="23"/>
      <c r="D30" s="56"/>
      <c r="E30" s="57"/>
      <c r="F30" s="18"/>
      <c r="G30" s="19"/>
      <c r="H30" s="16"/>
      <c r="I30" s="17"/>
      <c r="J30" s="20"/>
      <c r="K30" s="58"/>
    </row>
    <row r="31" spans="1:11">
      <c r="A31" s="13" t="s">
        <v>38</v>
      </c>
      <c r="B31" s="59"/>
      <c r="C31" s="60"/>
      <c r="D31" s="16"/>
      <c r="E31" s="17"/>
      <c r="F31" s="18"/>
      <c r="G31" s="19"/>
      <c r="H31" s="16"/>
      <c r="I31" s="17"/>
      <c r="J31" s="20"/>
      <c r="K31" s="58"/>
    </row>
    <row r="32" spans="1:11">
      <c r="A32" s="21" t="s">
        <v>39</v>
      </c>
      <c r="C32" s="23"/>
      <c r="D32" s="61">
        <v>100731887.23696122</v>
      </c>
      <c r="E32" s="62">
        <v>128507891.93000001</v>
      </c>
      <c r="F32" s="63">
        <f>+E32-D32</f>
        <v>27776004.693038791</v>
      </c>
      <c r="G32" s="19" t="s">
        <v>40</v>
      </c>
      <c r="H32" s="27">
        <v>1248066675.1464067</v>
      </c>
      <c r="I32" s="25">
        <v>1239147220.77</v>
      </c>
      <c r="J32" s="64">
        <f>+I32-H32</f>
        <v>-8919454.3764066696</v>
      </c>
    </row>
    <row r="33" spans="1:11">
      <c r="A33" s="21" t="s">
        <v>41</v>
      </c>
      <c r="C33" s="23"/>
      <c r="D33" s="33">
        <v>26895308.564928442</v>
      </c>
      <c r="E33" s="44">
        <v>39896020.43</v>
      </c>
      <c r="F33" s="34">
        <f>+E33-D33</f>
        <v>13000711.865071557</v>
      </c>
      <c r="G33" s="11" t="s">
        <v>42</v>
      </c>
      <c r="H33" s="33">
        <v>191702485.12616512</v>
      </c>
      <c r="I33" s="17">
        <v>222162941.46999997</v>
      </c>
      <c r="J33" s="65">
        <f>+I33-H33</f>
        <v>30460456.343834847</v>
      </c>
      <c r="K33" s="29"/>
    </row>
    <row r="34" spans="1:11">
      <c r="A34" s="21" t="s">
        <v>43</v>
      </c>
      <c r="C34" s="23"/>
      <c r="D34" s="33">
        <v>4464844.2817330975</v>
      </c>
      <c r="E34" s="44">
        <v>12235901.5</v>
      </c>
      <c r="F34" s="34">
        <f t="shared" ref="F34:F35" si="3">+E34-D34</f>
        <v>7771057.2182669025</v>
      </c>
      <c r="G34" s="11" t="s">
        <v>44</v>
      </c>
      <c r="H34" s="33">
        <v>86377147.44035393</v>
      </c>
      <c r="I34" s="17">
        <v>89593852.629999995</v>
      </c>
      <c r="J34" s="65">
        <f t="shared" ref="J34" si="4">+I34-H34</f>
        <v>3216705.1896460652</v>
      </c>
    </row>
    <row r="35" spans="1:11">
      <c r="A35" s="21" t="s">
        <v>45</v>
      </c>
      <c r="C35" s="23"/>
      <c r="D35" s="33">
        <v>2167594.899012032</v>
      </c>
      <c r="E35" s="44">
        <v>5337472.8</v>
      </c>
      <c r="F35" s="34">
        <f t="shared" si="3"/>
        <v>3169877.9009879678</v>
      </c>
      <c r="G35" s="11"/>
      <c r="H35" s="33">
        <v>48093740.795928031</v>
      </c>
      <c r="I35" s="17">
        <v>46199860.669999994</v>
      </c>
      <c r="J35" s="65">
        <f>+I35-H35</f>
        <v>-1893880.1259280369</v>
      </c>
    </row>
    <row r="36" spans="1:11">
      <c r="A36" s="21" t="s">
        <v>46</v>
      </c>
      <c r="C36" s="23"/>
      <c r="D36" s="33">
        <v>2089094.5338227712</v>
      </c>
      <c r="E36" s="44">
        <v>5256840.54</v>
      </c>
      <c r="F36" s="34">
        <f>+E36-D36</f>
        <v>3167746.0061772289</v>
      </c>
      <c r="G36" s="11"/>
      <c r="H36" s="33">
        <v>45675246.030749828</v>
      </c>
      <c r="I36" s="17">
        <v>43019985.159999996</v>
      </c>
      <c r="J36" s="65">
        <f>+I36-H36</f>
        <v>-2655260.8707498312</v>
      </c>
    </row>
    <row r="37" spans="1:11">
      <c r="A37" s="21" t="s">
        <v>47</v>
      </c>
      <c r="B37" s="66"/>
      <c r="C37" s="66"/>
      <c r="D37" s="67">
        <v>0</v>
      </c>
      <c r="E37" s="68">
        <v>0</v>
      </c>
      <c r="F37" s="69">
        <f>+E37-D37</f>
        <v>0</v>
      </c>
      <c r="G37" s="19"/>
      <c r="H37" s="67">
        <v>0</v>
      </c>
      <c r="I37" s="68">
        <v>0</v>
      </c>
      <c r="J37" s="34">
        <f>SUM(I37-H37)</f>
        <v>0</v>
      </c>
    </row>
    <row r="38" spans="1:11">
      <c r="B38" s="6" t="s">
        <v>48</v>
      </c>
      <c r="C38" s="23"/>
      <c r="D38" s="37">
        <f>SUM(D32:D37)-1</f>
        <v>136348728.51645756</v>
      </c>
      <c r="E38" s="38">
        <f>+[1]mesvsmes!D38</f>
        <v>191234127.20000002</v>
      </c>
      <c r="F38" s="39">
        <f>SUM(E38-D38)</f>
        <v>54885398.68354246</v>
      </c>
      <c r="G38" s="19"/>
      <c r="H38" s="37">
        <f>SUM(H32:H37)+1</f>
        <v>1619915295.5396035</v>
      </c>
      <c r="I38" s="38">
        <f>+[1]mesvsmes!J38</f>
        <v>1640123860.7</v>
      </c>
      <c r="J38" s="70">
        <f>SUM(I38-H38)</f>
        <v>20208565.160396576</v>
      </c>
    </row>
    <row r="39" spans="1:11">
      <c r="A39" s="21" t="s">
        <v>49</v>
      </c>
      <c r="C39" s="23"/>
      <c r="D39" s="61">
        <v>79423.206200367567</v>
      </c>
      <c r="E39" s="71">
        <v>154765.24</v>
      </c>
      <c r="F39" s="63">
        <f>+E39-D39</f>
        <v>75342.033799632423</v>
      </c>
      <c r="G39" s="19"/>
      <c r="H39" s="41">
        <v>1668368.9066534189</v>
      </c>
      <c r="I39" s="25">
        <v>1085715.1000000001</v>
      </c>
      <c r="J39" s="64">
        <f>+I39-H39</f>
        <v>-582653.80665341881</v>
      </c>
    </row>
    <row r="40" spans="1:11">
      <c r="A40" s="21" t="s">
        <v>50</v>
      </c>
      <c r="C40" s="23"/>
      <c r="D40" s="16">
        <v>25407.36299142292</v>
      </c>
      <c r="E40" s="17">
        <v>45607.58</v>
      </c>
      <c r="F40" s="32">
        <f>+E40-D40</f>
        <v>20200.217008577081</v>
      </c>
      <c r="G40" s="19"/>
      <c r="H40" s="16">
        <v>915754.3438250958</v>
      </c>
      <c r="I40" s="17">
        <v>1603482.14</v>
      </c>
      <c r="J40" s="65">
        <f>+I40-H40</f>
        <v>687727.7961749041</v>
      </c>
    </row>
    <row r="41" spans="1:11">
      <c r="A41" s="21" t="s">
        <v>51</v>
      </c>
      <c r="C41" s="23"/>
      <c r="D41" s="16">
        <v>384329.51876348356</v>
      </c>
      <c r="E41" s="17">
        <v>996171.39</v>
      </c>
      <c r="F41" s="32">
        <f>+E41-D41</f>
        <v>611841.8712365164</v>
      </c>
      <c r="G41" s="19"/>
      <c r="H41" s="16">
        <v>4825746.6336845616</v>
      </c>
      <c r="I41" s="17">
        <v>4626331.76</v>
      </c>
      <c r="J41" s="65">
        <f t="shared" ref="J41:J45" si="5">+I41-H41</f>
        <v>-199414.87368456181</v>
      </c>
    </row>
    <row r="42" spans="1:11">
      <c r="A42" s="21" t="s">
        <v>52</v>
      </c>
      <c r="C42" s="23"/>
      <c r="D42" s="16">
        <v>46026.304871857043</v>
      </c>
      <c r="E42" s="17">
        <v>87467.71</v>
      </c>
      <c r="F42" s="32">
        <f t="shared" ref="F42:F45" si="6">+E42-D42</f>
        <v>41441.405128142964</v>
      </c>
      <c r="G42" s="19"/>
      <c r="H42" s="16">
        <v>557183.43292834319</v>
      </c>
      <c r="I42" s="17">
        <v>605249.3899999999</v>
      </c>
      <c r="J42" s="65">
        <f t="shared" si="5"/>
        <v>48065.95707165671</v>
      </c>
    </row>
    <row r="43" spans="1:11">
      <c r="A43" s="21" t="s">
        <v>53</v>
      </c>
      <c r="C43" s="23"/>
      <c r="D43" s="16">
        <v>79023.134751046222</v>
      </c>
      <c r="E43" s="17">
        <v>456450.89</v>
      </c>
      <c r="F43" s="32">
        <f t="shared" si="6"/>
        <v>377427.75524895382</v>
      </c>
      <c r="G43" s="19"/>
      <c r="H43" s="16">
        <v>845611.24894982227</v>
      </c>
      <c r="I43" s="17">
        <v>1096397.22</v>
      </c>
      <c r="J43" s="65">
        <f t="shared" si="5"/>
        <v>250785.9710501777</v>
      </c>
    </row>
    <row r="44" spans="1:11">
      <c r="A44" s="21" t="s">
        <v>54</v>
      </c>
      <c r="C44" s="23"/>
      <c r="D44" s="43">
        <v>0</v>
      </c>
      <c r="E44" s="31">
        <v>0</v>
      </c>
      <c r="F44" s="32">
        <f t="shared" si="6"/>
        <v>0</v>
      </c>
      <c r="G44" s="72"/>
      <c r="H44" s="43">
        <v>0</v>
      </c>
      <c r="I44" s="31">
        <v>0</v>
      </c>
      <c r="J44" s="65">
        <f t="shared" si="5"/>
        <v>0</v>
      </c>
    </row>
    <row r="45" spans="1:11">
      <c r="A45" s="21" t="s">
        <v>55</v>
      </c>
      <c r="C45" s="23"/>
      <c r="D45" s="16">
        <v>15879.977634748313</v>
      </c>
      <c r="E45" s="17">
        <v>92889.56</v>
      </c>
      <c r="F45" s="32">
        <f t="shared" si="6"/>
        <v>77009.582365251685</v>
      </c>
      <c r="G45" s="19"/>
      <c r="H45" s="16">
        <v>319573.23576630227</v>
      </c>
      <c r="I45" s="17">
        <v>366074.66999999993</v>
      </c>
      <c r="J45" s="65">
        <f t="shared" si="5"/>
        <v>46501.434233697655</v>
      </c>
    </row>
    <row r="46" spans="1:11">
      <c r="A46" s="21" t="s">
        <v>56</v>
      </c>
      <c r="C46" s="23"/>
      <c r="D46" s="16">
        <v>4365.0522249104597</v>
      </c>
      <c r="E46" s="73">
        <v>5690</v>
      </c>
      <c r="F46" s="32">
        <f>+E46-D46</f>
        <v>1324.9477750895403</v>
      </c>
      <c r="G46" s="19"/>
      <c r="H46" s="16">
        <v>224478.04049274273</v>
      </c>
      <c r="I46" s="17">
        <v>24239</v>
      </c>
      <c r="J46" s="65">
        <f>+I46-H46</f>
        <v>-200239.04049274273</v>
      </c>
    </row>
    <row r="47" spans="1:11">
      <c r="B47" s="6" t="s">
        <v>57</v>
      </c>
      <c r="C47" s="23"/>
      <c r="D47" s="37">
        <f>SUM(D39:D46)+1</f>
        <v>634455.55743783608</v>
      </c>
      <c r="E47" s="74">
        <f>+[1]mesvsmes!D47</f>
        <v>1839041.37</v>
      </c>
      <c r="F47" s="39">
        <f>SUM(E47-D47)</f>
        <v>1204585.8125621639</v>
      </c>
      <c r="G47" s="19"/>
      <c r="H47" s="37">
        <f>SUM(H39:H46)-1</f>
        <v>9356714.8423002884</v>
      </c>
      <c r="I47" s="74">
        <f>+[1]mesvsmes!J47</f>
        <v>9407489.2799999993</v>
      </c>
      <c r="J47" s="70">
        <f t="shared" ref="J47:J61" si="7">SUM(I47-H47)</f>
        <v>50774.43769971095</v>
      </c>
    </row>
    <row r="48" spans="1:11">
      <c r="C48" s="7" t="s">
        <v>58</v>
      </c>
      <c r="D48" s="75">
        <f>SUM(D47,D38)</f>
        <v>136983184.07389539</v>
      </c>
      <c r="E48" s="74">
        <f>+[1]mesvsmes!D48</f>
        <v>193073169.57000002</v>
      </c>
      <c r="F48" s="39">
        <f>SUM(E48-D48)</f>
        <v>56089985.496104628</v>
      </c>
      <c r="G48" s="19"/>
      <c r="H48" s="75">
        <f>SUM(H47,H38)</f>
        <v>1629272010.3819036</v>
      </c>
      <c r="I48" s="74">
        <f>+[1]mesvsmes!J48</f>
        <v>1649531350.98</v>
      </c>
      <c r="J48" s="70">
        <f t="shared" si="7"/>
        <v>20259340.598096371</v>
      </c>
    </row>
    <row r="49" spans="1:11">
      <c r="A49" s="21" t="s">
        <v>59</v>
      </c>
      <c r="C49" s="23"/>
      <c r="D49" s="76">
        <v>0</v>
      </c>
      <c r="E49" s="77">
        <v>0</v>
      </c>
      <c r="F49" s="78">
        <f>+E49-D49</f>
        <v>0</v>
      </c>
      <c r="G49" s="19"/>
      <c r="H49" s="41">
        <v>0</v>
      </c>
      <c r="I49" s="25">
        <v>67400</v>
      </c>
      <c r="J49" s="64">
        <f t="shared" si="7"/>
        <v>67400</v>
      </c>
    </row>
    <row r="50" spans="1:11">
      <c r="A50" s="21" t="s">
        <v>60</v>
      </c>
      <c r="C50" s="23"/>
      <c r="D50" s="79">
        <v>117766.88069552173</v>
      </c>
      <c r="E50" s="80">
        <v>-1204.44</v>
      </c>
      <c r="F50" s="34">
        <f>+E50-D50</f>
        <v>-118971.32069552173</v>
      </c>
      <c r="G50" s="19"/>
      <c r="H50" s="30">
        <v>425594.64127732057</v>
      </c>
      <c r="I50" s="17">
        <v>323281.81</v>
      </c>
      <c r="J50" s="81">
        <f t="shared" si="7"/>
        <v>-102312.83127732057</v>
      </c>
    </row>
    <row r="51" spans="1:11">
      <c r="A51" s="21" t="s">
        <v>61</v>
      </c>
      <c r="C51" s="23"/>
      <c r="D51" s="79">
        <v>0</v>
      </c>
      <c r="E51" s="80">
        <v>1615689.86</v>
      </c>
      <c r="F51" s="34">
        <f>+E51-D51</f>
        <v>1615689.86</v>
      </c>
      <c r="G51" s="19"/>
      <c r="H51" s="30">
        <v>0</v>
      </c>
      <c r="I51" s="17">
        <v>1615689.86</v>
      </c>
      <c r="J51" s="81">
        <f t="shared" si="7"/>
        <v>1615689.86</v>
      </c>
    </row>
    <row r="52" spans="1:11">
      <c r="A52" s="21" t="s">
        <v>62</v>
      </c>
      <c r="C52" s="23"/>
      <c r="D52" s="79">
        <v>3601985.2743873633</v>
      </c>
      <c r="E52" s="80">
        <v>16700623.099999994</v>
      </c>
      <c r="F52" s="32">
        <f>+E52-D52</f>
        <v>13098637.825612631</v>
      </c>
      <c r="G52" s="19" t="s">
        <v>63</v>
      </c>
      <c r="H52" s="30">
        <v>107401388.47983301</v>
      </c>
      <c r="I52" s="17">
        <v>100082320.97</v>
      </c>
      <c r="J52" s="65">
        <f t="shared" si="7"/>
        <v>-7319067.5098330081</v>
      </c>
      <c r="K52" s="29"/>
    </row>
    <row r="53" spans="1:11">
      <c r="A53" s="21" t="s">
        <v>64</v>
      </c>
      <c r="C53" s="23"/>
      <c r="D53" s="79">
        <v>256917.53472655953</v>
      </c>
      <c r="E53" s="80">
        <v>85488.36</v>
      </c>
      <c r="F53" s="32">
        <f t="shared" ref="F53:F58" si="8">+E53-D53</f>
        <v>-171429.17472655955</v>
      </c>
      <c r="G53" s="19"/>
      <c r="H53" s="30">
        <v>652984.75620780967</v>
      </c>
      <c r="I53" s="17">
        <v>349232.64000000001</v>
      </c>
      <c r="J53" s="65">
        <f t="shared" si="7"/>
        <v>-303752.11620780965</v>
      </c>
    </row>
    <row r="54" spans="1:11">
      <c r="A54" s="21" t="s">
        <v>65</v>
      </c>
      <c r="C54" s="23"/>
      <c r="D54" s="79">
        <v>1322207.3911840515</v>
      </c>
      <c r="E54" s="80">
        <v>2022053.09</v>
      </c>
      <c r="F54" s="32">
        <f t="shared" si="8"/>
        <v>699845.69881594856</v>
      </c>
      <c r="G54" s="19" t="s">
        <v>66</v>
      </c>
      <c r="H54" s="30">
        <v>5666043.0177845219</v>
      </c>
      <c r="I54" s="17">
        <v>11768723.33</v>
      </c>
      <c r="J54" s="65">
        <f t="shared" si="7"/>
        <v>6102680.3122154782</v>
      </c>
      <c r="K54" s="29"/>
    </row>
    <row r="55" spans="1:11">
      <c r="A55" s="21" t="s">
        <v>67</v>
      </c>
      <c r="C55" s="23"/>
      <c r="D55" s="79">
        <v>1612327.470480103</v>
      </c>
      <c r="E55" s="80">
        <v>-1678369.72</v>
      </c>
      <c r="F55" s="32">
        <f t="shared" si="8"/>
        <v>-3290697.1904801028</v>
      </c>
      <c r="G55" s="19" t="s">
        <v>68</v>
      </c>
      <c r="H55" s="30">
        <v>8919340.502315335</v>
      </c>
      <c r="I55" s="17">
        <v>21078963.440000001</v>
      </c>
      <c r="J55" s="65">
        <f t="shared" si="7"/>
        <v>12159622.937684666</v>
      </c>
      <c r="K55" s="29"/>
    </row>
    <row r="56" spans="1:11">
      <c r="A56" s="21" t="s">
        <v>69</v>
      </c>
      <c r="C56" s="23"/>
      <c r="D56" s="79">
        <v>0</v>
      </c>
      <c r="E56" s="80">
        <v>-434448</v>
      </c>
      <c r="F56" s="32">
        <f t="shared" si="8"/>
        <v>-434448</v>
      </c>
      <c r="G56" s="19"/>
      <c r="H56" s="30">
        <v>6215436.3964581918</v>
      </c>
      <c r="I56" s="17">
        <v>3364760</v>
      </c>
      <c r="J56" s="65">
        <f t="shared" si="7"/>
        <v>-2850676.3964581918</v>
      </c>
      <c r="K56" s="29"/>
    </row>
    <row r="57" spans="1:11">
      <c r="A57" s="21" t="s">
        <v>70</v>
      </c>
      <c r="C57" s="23"/>
      <c r="D57" s="79">
        <v>351540.32177853817</v>
      </c>
      <c r="E57" s="80">
        <v>455992.85</v>
      </c>
      <c r="F57" s="32">
        <f t="shared" si="8"/>
        <v>104452.52822146181</v>
      </c>
      <c r="G57" s="19"/>
      <c r="H57" s="30">
        <v>10074706.561425688</v>
      </c>
      <c r="I57" s="17">
        <v>7591531.339999998</v>
      </c>
      <c r="J57" s="82">
        <f t="shared" si="7"/>
        <v>-2483175.2214256898</v>
      </c>
      <c r="K57" s="29"/>
    </row>
    <row r="58" spans="1:11">
      <c r="A58" s="21" t="s">
        <v>71</v>
      </c>
      <c r="C58" s="23"/>
      <c r="D58" s="79">
        <v>0</v>
      </c>
      <c r="E58" s="80">
        <v>429054.4</v>
      </c>
      <c r="F58" s="32">
        <f t="shared" si="8"/>
        <v>429054.4</v>
      </c>
      <c r="G58" s="19"/>
      <c r="H58" s="30">
        <v>0</v>
      </c>
      <c r="I58" s="17">
        <v>2218738.4500000002</v>
      </c>
      <c r="J58" s="82">
        <f t="shared" si="7"/>
        <v>2218738.4500000002</v>
      </c>
      <c r="K58" s="29"/>
    </row>
    <row r="59" spans="1:11">
      <c r="A59" s="21" t="s">
        <v>72</v>
      </c>
      <c r="C59" s="23"/>
      <c r="D59" s="79">
        <v>0</v>
      </c>
      <c r="E59" s="80">
        <v>0</v>
      </c>
      <c r="F59" s="32">
        <f>+E59-D59</f>
        <v>0</v>
      </c>
      <c r="G59" s="19"/>
      <c r="H59" s="30">
        <v>0</v>
      </c>
      <c r="I59" s="31">
        <v>0</v>
      </c>
      <c r="J59" s="82">
        <f t="shared" si="7"/>
        <v>0</v>
      </c>
      <c r="K59" s="29"/>
    </row>
    <row r="60" spans="1:11">
      <c r="B60" s="6" t="s">
        <v>73</v>
      </c>
      <c r="C60" s="23"/>
      <c r="D60" s="75">
        <f>SUM(D49:D59)</f>
        <v>7262744.8732521366</v>
      </c>
      <c r="E60" s="74">
        <f>+[1]mesvsmes!D60</f>
        <v>19194880.499999996</v>
      </c>
      <c r="F60" s="39">
        <f>SUM(E60-D60)</f>
        <v>11932135.62674786</v>
      </c>
      <c r="G60" s="19"/>
      <c r="H60" s="75">
        <f>SUM(H49:H59)+1</f>
        <v>139355495.35530189</v>
      </c>
      <c r="I60" s="74">
        <f>+[1]mesvsmes!J60</f>
        <v>148460641.84</v>
      </c>
      <c r="J60" s="83">
        <f t="shared" si="7"/>
        <v>9105146.4846981168</v>
      </c>
    </row>
    <row r="61" spans="1:11">
      <c r="C61" s="7" t="s">
        <v>74</v>
      </c>
      <c r="D61" s="84">
        <f>SUM(D48+D60)</f>
        <v>144245928.94714752</v>
      </c>
      <c r="E61" s="85">
        <f>+[1]mesvsmes!D61</f>
        <v>212268050.07000002</v>
      </c>
      <c r="F61" s="48">
        <f>SUM(E61-D61)</f>
        <v>68022121.122852504</v>
      </c>
      <c r="G61" s="19"/>
      <c r="H61" s="84">
        <f>SUM(H48+H60)-1</f>
        <v>1768627504.7372055</v>
      </c>
      <c r="I61" s="85">
        <f>+[1]mesvsmes!J61</f>
        <v>1797991991.8199999</v>
      </c>
      <c r="J61" s="86">
        <f t="shared" si="7"/>
        <v>29364487.082794428</v>
      </c>
    </row>
    <row r="62" spans="1:11">
      <c r="A62" s="55" t="s">
        <v>75</v>
      </c>
      <c r="C62" s="7"/>
      <c r="D62" s="16"/>
      <c r="E62" s="57"/>
      <c r="F62" s="18"/>
      <c r="G62" s="19"/>
      <c r="H62" s="16"/>
      <c r="I62" s="57"/>
      <c r="J62" s="18"/>
    </row>
    <row r="63" spans="1:11">
      <c r="A63" s="21" t="s">
        <v>39</v>
      </c>
      <c r="C63" s="7"/>
      <c r="D63" s="41">
        <v>6772432</v>
      </c>
      <c r="E63" s="25">
        <v>6772432</v>
      </c>
      <c r="F63" s="26">
        <f t="shared" ref="F63:F72" si="9">SUM(E63-D63)</f>
        <v>0</v>
      </c>
      <c r="G63" s="19"/>
      <c r="H63" s="41">
        <v>8410773.6899999995</v>
      </c>
      <c r="I63" s="25">
        <v>8410773.6899999995</v>
      </c>
      <c r="J63" s="26">
        <f t="shared" ref="J63:J69" si="10">SUM(I63-H63)</f>
        <v>0</v>
      </c>
    </row>
    <row r="64" spans="1:11">
      <c r="A64" s="21" t="s">
        <v>41</v>
      </c>
      <c r="C64" s="7"/>
      <c r="D64" s="43">
        <v>8719823.4900000002</v>
      </c>
      <c r="E64" s="31">
        <v>8719823.4900000002</v>
      </c>
      <c r="F64" s="32">
        <f t="shared" si="9"/>
        <v>0</v>
      </c>
      <c r="G64" s="19"/>
      <c r="H64" s="87">
        <v>32248735.460000001</v>
      </c>
      <c r="I64" s="17">
        <v>32248735.460000001</v>
      </c>
      <c r="J64" s="32">
        <f t="shared" si="10"/>
        <v>0</v>
      </c>
      <c r="K64" s="29"/>
    </row>
    <row r="65" spans="1:11">
      <c r="A65" s="21" t="s">
        <v>76</v>
      </c>
      <c r="C65" s="7"/>
      <c r="D65" s="43">
        <v>1327547.82</v>
      </c>
      <c r="E65" s="31">
        <v>1327547.82</v>
      </c>
      <c r="F65" s="32">
        <f t="shared" si="9"/>
        <v>0</v>
      </c>
      <c r="G65" s="19"/>
      <c r="H65" s="87">
        <v>13988119.300000001</v>
      </c>
      <c r="I65" s="17">
        <v>13988119.300000001</v>
      </c>
      <c r="J65" s="32">
        <f t="shared" si="10"/>
        <v>0</v>
      </c>
    </row>
    <row r="66" spans="1:11">
      <c r="A66" s="21" t="s">
        <v>45</v>
      </c>
      <c r="C66" s="7"/>
      <c r="D66" s="43">
        <v>670864.79</v>
      </c>
      <c r="E66" s="31">
        <v>670864.79</v>
      </c>
      <c r="F66" s="32">
        <f t="shared" si="9"/>
        <v>0</v>
      </c>
      <c r="G66" s="19"/>
      <c r="H66" s="87">
        <v>3111357.6599999997</v>
      </c>
      <c r="I66" s="17">
        <v>3111357.6599999997</v>
      </c>
      <c r="J66" s="32">
        <f t="shared" si="10"/>
        <v>0</v>
      </c>
    </row>
    <row r="67" spans="1:11">
      <c r="A67" s="21" t="s">
        <v>77</v>
      </c>
      <c r="C67" s="7"/>
      <c r="D67" s="43">
        <v>0</v>
      </c>
      <c r="E67" s="31">
        <v>0</v>
      </c>
      <c r="F67" s="32">
        <f t="shared" si="9"/>
        <v>0</v>
      </c>
      <c r="G67" s="19"/>
      <c r="H67" s="88">
        <v>0</v>
      </c>
      <c r="I67" s="89">
        <v>0</v>
      </c>
      <c r="J67" s="32">
        <f t="shared" si="10"/>
        <v>0</v>
      </c>
    </row>
    <row r="68" spans="1:11">
      <c r="A68" s="21" t="s">
        <v>46</v>
      </c>
      <c r="C68" s="7"/>
      <c r="D68" s="43">
        <v>10405664.619999999</v>
      </c>
      <c r="E68" s="31">
        <v>10405664.619999999</v>
      </c>
      <c r="F68" s="32">
        <f t="shared" si="9"/>
        <v>0</v>
      </c>
      <c r="G68" s="19"/>
      <c r="H68" s="87">
        <v>16403603.34</v>
      </c>
      <c r="I68" s="17">
        <v>16403603.34</v>
      </c>
      <c r="J68" s="32">
        <f t="shared" si="10"/>
        <v>0</v>
      </c>
    </row>
    <row r="69" spans="1:11">
      <c r="B69" s="6" t="s">
        <v>78</v>
      </c>
      <c r="C69" s="7"/>
      <c r="D69" s="90">
        <f>SUM(D63:D68)</f>
        <v>27896332.719999999</v>
      </c>
      <c r="E69" s="91">
        <f>+[1]mesvsmes!D69</f>
        <v>27896332.719999999</v>
      </c>
      <c r="F69" s="92">
        <f t="shared" si="9"/>
        <v>0</v>
      </c>
      <c r="G69" s="19"/>
      <c r="H69" s="90">
        <f>SUM(H63:H68)</f>
        <v>74162589.450000003</v>
      </c>
      <c r="I69" s="91">
        <f>+[1]mesvsmes!J69</f>
        <v>74162589.450000003</v>
      </c>
      <c r="J69" s="93">
        <f t="shared" si="10"/>
        <v>0</v>
      </c>
    </row>
    <row r="70" spans="1:11">
      <c r="A70" s="21" t="s">
        <v>62</v>
      </c>
      <c r="B70" s="6"/>
      <c r="C70" s="7"/>
      <c r="D70" s="41">
        <v>10047744.760000005</v>
      </c>
      <c r="E70" s="25">
        <v>10047744.760000005</v>
      </c>
      <c r="F70" s="26">
        <f t="shared" si="9"/>
        <v>0</v>
      </c>
      <c r="G70" s="19"/>
      <c r="H70" s="41">
        <v>83481672.110000014</v>
      </c>
      <c r="I70" s="25">
        <v>83481672.110000014</v>
      </c>
      <c r="J70" s="94">
        <f>-SUM(I70-H70)</f>
        <v>0</v>
      </c>
    </row>
    <row r="71" spans="1:11">
      <c r="A71" s="21" t="s">
        <v>79</v>
      </c>
      <c r="C71" s="7"/>
      <c r="D71" s="43">
        <v>5465273.7999999998</v>
      </c>
      <c r="E71" s="31">
        <v>5465273.7999999998</v>
      </c>
      <c r="F71" s="32">
        <f t="shared" si="9"/>
        <v>0</v>
      </c>
      <c r="G71" s="19"/>
      <c r="H71" s="87">
        <v>50256957.269999996</v>
      </c>
      <c r="I71" s="17">
        <v>50256957.269999996</v>
      </c>
      <c r="J71" s="82">
        <f>SUM(I71-H71)</f>
        <v>0</v>
      </c>
      <c r="K71" s="29"/>
    </row>
    <row r="72" spans="1:11">
      <c r="A72" s="21" t="s">
        <v>80</v>
      </c>
      <c r="C72" s="7"/>
      <c r="D72" s="43">
        <v>0</v>
      </c>
      <c r="E72" s="31">
        <v>0</v>
      </c>
      <c r="F72" s="32">
        <f t="shared" si="9"/>
        <v>0</v>
      </c>
      <c r="G72" s="19"/>
      <c r="H72" s="43">
        <v>14501</v>
      </c>
      <c r="I72" s="31">
        <v>14501</v>
      </c>
      <c r="J72" s="82">
        <f>SUM(I72-H72)</f>
        <v>0</v>
      </c>
    </row>
    <row r="73" spans="1:11">
      <c r="B73" s="6" t="s">
        <v>81</v>
      </c>
      <c r="C73" s="23"/>
      <c r="D73" s="90">
        <f>SUM(D70:D72)</f>
        <v>15513018.560000006</v>
      </c>
      <c r="E73" s="91">
        <f>+[1]mesvsmes!D73</f>
        <v>15513018.560000006</v>
      </c>
      <c r="F73" s="92">
        <f>SUM(F70:F72)</f>
        <v>0</v>
      </c>
      <c r="G73" s="19"/>
      <c r="H73" s="90">
        <f>SUM(H70:H72)</f>
        <v>133753130.38000001</v>
      </c>
      <c r="I73" s="90">
        <f>SUM(I70:I72)</f>
        <v>133753130.38000001</v>
      </c>
      <c r="J73" s="93">
        <f>SUM(J70:J72)</f>
        <v>0</v>
      </c>
    </row>
    <row r="74" spans="1:11">
      <c r="B74" s="6"/>
      <c r="C74" s="7" t="s">
        <v>82</v>
      </c>
      <c r="D74" s="46">
        <f>SUM(D73,D69)</f>
        <v>43409351.280000001</v>
      </c>
      <c r="E74" s="47">
        <f>+[1]mesvsmes!D74</f>
        <v>43409351.280000001</v>
      </c>
      <c r="F74" s="48">
        <f>SUM(E74-D74)</f>
        <v>0</v>
      </c>
      <c r="G74" s="19"/>
      <c r="H74" s="46">
        <f>SUM(H73,H69)-1</f>
        <v>207915718.83000001</v>
      </c>
      <c r="I74" s="47">
        <f>+[1]mesvsmes!J74</f>
        <v>207915718.83000001</v>
      </c>
      <c r="J74" s="48">
        <f>SUM(I74-H74)</f>
        <v>0</v>
      </c>
    </row>
    <row r="75" spans="1:11">
      <c r="C75" s="23"/>
      <c r="D75" s="16"/>
      <c r="E75" s="17"/>
      <c r="F75" s="18"/>
      <c r="G75" s="19"/>
      <c r="H75" s="16"/>
      <c r="I75" s="17"/>
      <c r="J75" s="20"/>
    </row>
    <row r="76" spans="1:11">
      <c r="C76" s="7" t="s">
        <v>83</v>
      </c>
      <c r="D76" s="95">
        <f>SUM(D61+D74)</f>
        <v>187655280.22714752</v>
      </c>
      <c r="E76" s="47">
        <f>+[1]mesvsmes!D76</f>
        <v>255677400.35000002</v>
      </c>
      <c r="F76" s="48">
        <f>SUM(F61+F74)</f>
        <v>68022121.122852504</v>
      </c>
      <c r="G76" s="19"/>
      <c r="H76" s="95">
        <f>SUM(H61+H74)+1</f>
        <v>1976543224.5672054</v>
      </c>
      <c r="I76" s="96">
        <f>SUM(I61+I74)+1</f>
        <v>2005907711.6499999</v>
      </c>
      <c r="J76" s="86">
        <f>SUM(J61+J74)</f>
        <v>29364487.082794428</v>
      </c>
    </row>
    <row r="77" spans="1:11" ht="13.5" thickBot="1">
      <c r="A77" s="97"/>
      <c r="B77" s="98"/>
      <c r="C77" s="99" t="s">
        <v>84</v>
      </c>
      <c r="D77" s="100"/>
      <c r="E77" s="101">
        <f>+[1]mesvsmes!D77</f>
        <v>-101770071.12000003</v>
      </c>
      <c r="F77" s="102"/>
      <c r="G77" s="103"/>
      <c r="H77" s="100">
        <f>+H29-H76</f>
        <v>-0.15753316879272461</v>
      </c>
      <c r="I77" s="104">
        <f>I29-I76</f>
        <v>-64209357.689999819</v>
      </c>
      <c r="J77" s="105"/>
    </row>
    <row r="78" spans="1:11">
      <c r="A78" s="106"/>
      <c r="B78"/>
      <c r="C78"/>
      <c r="G78" s="107"/>
    </row>
  </sheetData>
  <mergeCells count="5">
    <mergeCell ref="A1:J1"/>
    <mergeCell ref="A2:J2"/>
    <mergeCell ref="A3:J3"/>
    <mergeCell ref="D4:F4"/>
    <mergeCell ref="H4:J4"/>
  </mergeCells>
  <pageMargins left="0.74803149606299213" right="0.74803149606299213" top="0.70866141732283472" bottom="0.74803149606299213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Jose Rene</cp:lastModifiedBy>
  <dcterms:created xsi:type="dcterms:W3CDTF">2014-01-29T19:53:25Z</dcterms:created>
  <dcterms:modified xsi:type="dcterms:W3CDTF">2014-01-30T17:59:36Z</dcterms:modified>
</cp:coreProperties>
</file>